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2494376F-3258-F443-B1AF-C48BE2BD3F5A}" xr6:coauthVersionLast="47" xr6:coauthVersionMax="47" xr10:uidLastSave="{00000000-0000-0000-0000-000000000000}"/>
  <bookViews>
    <workbookView xWindow="8780" yWindow="4100" windowWidth="27640" windowHeight="16940" activeTab="1" xr2:uid="{80A7C00B-9680-734F-A32D-A77347FFDE5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U32" i="2"/>
  <c r="T32" i="2"/>
  <c r="S32" i="2"/>
  <c r="U31" i="2"/>
  <c r="T31" i="2"/>
  <c r="S31" i="2"/>
  <c r="V31" i="2"/>
  <c r="V7" i="2"/>
  <c r="N7" i="2"/>
  <c r="M7" i="2"/>
  <c r="S30" i="2"/>
  <c r="S29" i="2"/>
  <c r="S28" i="2"/>
  <c r="T30" i="2"/>
  <c r="T29" i="2"/>
  <c r="T28" i="2"/>
  <c r="U30" i="2"/>
  <c r="U29" i="2"/>
  <c r="U28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L31" i="2"/>
  <c r="L30" i="2"/>
  <c r="L29" i="2"/>
  <c r="L28" i="2"/>
  <c r="U25" i="2"/>
  <c r="U24" i="2"/>
  <c r="U23" i="2"/>
  <c r="U22" i="2"/>
  <c r="T25" i="2"/>
  <c r="T24" i="2"/>
  <c r="T23" i="2"/>
  <c r="T22" i="2"/>
  <c r="S25" i="2"/>
  <c r="S24" i="2"/>
  <c r="S23" i="2"/>
  <c r="S22" i="2"/>
  <c r="R25" i="2"/>
  <c r="R24" i="2"/>
  <c r="R23" i="2"/>
  <c r="R22" i="2"/>
  <c r="J25" i="2"/>
  <c r="J24" i="2"/>
  <c r="J23" i="2"/>
  <c r="J22" i="2"/>
  <c r="C25" i="2"/>
  <c r="C24" i="2"/>
  <c r="C23" i="2"/>
  <c r="C22" i="2"/>
  <c r="F25" i="2"/>
  <c r="F24" i="2"/>
  <c r="F23" i="2"/>
  <c r="F22" i="2"/>
  <c r="C7" i="2"/>
  <c r="C11" i="2" s="1"/>
  <c r="C14" i="2" s="1"/>
  <c r="C17" i="2" s="1"/>
  <c r="C19" i="2" s="1"/>
  <c r="R7" i="2"/>
  <c r="R11" i="2" s="1"/>
  <c r="R14" i="2" s="1"/>
  <c r="R17" i="2" s="1"/>
  <c r="R19" i="2" s="1"/>
  <c r="F18" i="2"/>
  <c r="F16" i="2"/>
  <c r="F15" i="2"/>
  <c r="F13" i="2"/>
  <c r="F12" i="2"/>
  <c r="F10" i="2"/>
  <c r="F9" i="2"/>
  <c r="F8" i="2"/>
  <c r="F6" i="2"/>
  <c r="F5" i="2"/>
  <c r="F4" i="2"/>
  <c r="F3" i="2"/>
  <c r="J11" i="2"/>
  <c r="J14" i="2" s="1"/>
  <c r="J17" i="2" s="1"/>
  <c r="J19" i="2" s="1"/>
  <c r="J18" i="2"/>
  <c r="J16" i="2"/>
  <c r="J15" i="2"/>
  <c r="J13" i="2"/>
  <c r="J12" i="2"/>
  <c r="J10" i="2"/>
  <c r="J9" i="2"/>
  <c r="J8" i="2"/>
  <c r="J6" i="2"/>
  <c r="J5" i="2"/>
  <c r="J4" i="2"/>
  <c r="J3" i="2"/>
  <c r="S7" i="2"/>
  <c r="S11" i="2" s="1"/>
  <c r="S14" i="2" s="1"/>
  <c r="S17" i="2" s="1"/>
  <c r="S19" i="2" s="1"/>
  <c r="T7" i="2"/>
  <c r="T11" i="2" s="1"/>
  <c r="T14" i="2" s="1"/>
  <c r="T17" i="2" s="1"/>
  <c r="T19" i="2" s="1"/>
  <c r="U7" i="2"/>
  <c r="U11" i="2" s="1"/>
  <c r="U14" i="2" s="1"/>
  <c r="U17" i="2" s="1"/>
  <c r="U19" i="2" s="1"/>
  <c r="D25" i="2"/>
  <c r="D24" i="2"/>
  <c r="D23" i="2"/>
  <c r="D22" i="2"/>
  <c r="D7" i="2"/>
  <c r="D11" i="2" s="1"/>
  <c r="D14" i="2" s="1"/>
  <c r="D17" i="2" s="1"/>
  <c r="D19" i="2" s="1"/>
  <c r="E25" i="2"/>
  <c r="E24" i="2"/>
  <c r="E23" i="2"/>
  <c r="E22" i="2"/>
  <c r="G25" i="2"/>
  <c r="G24" i="2"/>
  <c r="G23" i="2"/>
  <c r="G22" i="2"/>
  <c r="I25" i="2"/>
  <c r="I24" i="2"/>
  <c r="I23" i="2"/>
  <c r="I22" i="2"/>
  <c r="E7" i="2"/>
  <c r="E11" i="2" s="1"/>
  <c r="E14" i="2" s="1"/>
  <c r="E17" i="2" s="1"/>
  <c r="E19" i="2" s="1"/>
  <c r="I14" i="2"/>
  <c r="I7" i="2"/>
  <c r="I11" i="2" s="1"/>
  <c r="I17" i="2" s="1"/>
  <c r="I19" i="2" s="1"/>
  <c r="K25" i="2"/>
  <c r="K24" i="2"/>
  <c r="K23" i="2"/>
  <c r="K22" i="2"/>
  <c r="G7" i="2"/>
  <c r="G11" i="2" s="1"/>
  <c r="G14" i="2" s="1"/>
  <c r="G17" i="2" s="1"/>
  <c r="G19" i="2" s="1"/>
  <c r="K7" i="2"/>
  <c r="K11" i="2" s="1"/>
  <c r="K14" i="2" s="1"/>
  <c r="K17" i="2" s="1"/>
  <c r="K19" i="2" s="1"/>
  <c r="H25" i="2"/>
  <c r="H24" i="2"/>
  <c r="H23" i="2"/>
  <c r="H22" i="2"/>
  <c r="H14" i="2"/>
  <c r="H11" i="2"/>
  <c r="H17" i="2" s="1"/>
  <c r="H19" i="2" s="1"/>
  <c r="L19" i="2"/>
  <c r="L17" i="2"/>
  <c r="L14" i="2"/>
  <c r="L24" i="2"/>
  <c r="L23" i="2"/>
  <c r="L22" i="2"/>
  <c r="H7" i="2"/>
  <c r="L7" i="2"/>
  <c r="L11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L6" i="1"/>
  <c r="L5" i="1"/>
  <c r="K7" i="1"/>
  <c r="K6" i="1"/>
  <c r="K4" i="1"/>
  <c r="F7" i="2" l="1"/>
  <c r="F11" i="2" s="1"/>
  <c r="F14" i="2" s="1"/>
  <c r="F17" i="2" s="1"/>
  <c r="F19" i="2" s="1"/>
  <c r="J7" i="2"/>
  <c r="L25" i="2"/>
</calcChain>
</file>

<file path=xl/sharedStrings.xml><?xml version="1.0" encoding="utf-8"?>
<sst xmlns="http://schemas.openxmlformats.org/spreadsheetml/2006/main" count="124" uniqueCount="100">
  <si>
    <t>P</t>
  </si>
  <si>
    <t>S</t>
  </si>
  <si>
    <t>MC</t>
  </si>
  <si>
    <t>C</t>
  </si>
  <si>
    <t>D</t>
  </si>
  <si>
    <t>EV</t>
  </si>
  <si>
    <t>Q225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</si>
  <si>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</si>
  <si>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</si>
  <si>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</si>
  <si>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</si>
  <si>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</si>
  <si>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</si>
  <si>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</si>
  <si>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</si>
  <si>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</si>
  <si>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Q325</t>
  </si>
  <si>
    <t>Q425</t>
  </si>
  <si>
    <t>Tech sales</t>
  </si>
  <si>
    <t>Image enhancement/main</t>
  </si>
  <si>
    <t>Tech Rentals</t>
  </si>
  <si>
    <t>Finance Income</t>
  </si>
  <si>
    <t xml:space="preserve">Total Revenues </t>
  </si>
  <si>
    <t xml:space="preserve">Tech Sales </t>
  </si>
  <si>
    <t xml:space="preserve">Gross Profit </t>
  </si>
  <si>
    <t xml:space="preserve">Margins </t>
  </si>
  <si>
    <t>SG&amp;A</t>
  </si>
  <si>
    <t>R&amp;D</t>
  </si>
  <si>
    <t>Operating Income</t>
  </si>
  <si>
    <t xml:space="preserve">Interest Income </t>
  </si>
  <si>
    <t>Interest Expense</t>
  </si>
  <si>
    <t xml:space="preserve">EBT </t>
  </si>
  <si>
    <t>Taxes</t>
  </si>
  <si>
    <t>Net Income</t>
  </si>
  <si>
    <t xml:space="preserve">YY Growth </t>
  </si>
  <si>
    <t xml:space="preserve">CEO </t>
  </si>
  <si>
    <t xml:space="preserve">CFO </t>
  </si>
  <si>
    <t>Title</t>
  </si>
  <si>
    <t xml:space="preserve">Studio </t>
  </si>
  <si>
    <t xml:space="preserve">Jurassic World: Rebirth </t>
  </si>
  <si>
    <t xml:space="preserve">Superman </t>
  </si>
  <si>
    <t>Curious Tales of a Temple</t>
  </si>
  <si>
    <t xml:space="preserve">Demon Slayer: Kimetsu no Yaiba The Movie: Infinity Castle </t>
  </si>
  <si>
    <t xml:space="preserve">You are the Best </t>
  </si>
  <si>
    <t>The Lychee Road</t>
  </si>
  <si>
    <t>The Prophet: Oniscent Reader</t>
  </si>
  <si>
    <t>The Fantastic Four: First Steps</t>
  </si>
  <si>
    <t>Dead to rights</t>
  </si>
  <si>
    <t>Tokyo Mer 2</t>
  </si>
  <si>
    <t>NOBODY</t>
  </si>
  <si>
    <t>Weapons</t>
  </si>
  <si>
    <t xml:space="preserve">The Grateful Dead Movie </t>
  </si>
  <si>
    <t xml:space="preserve">Black Swan: 15th Anniversary Exclusive </t>
  </si>
  <si>
    <t xml:space="preserve">Dongii Rescue </t>
  </si>
  <si>
    <t>War</t>
  </si>
  <si>
    <t>Das Kanu Des Manitu</t>
  </si>
  <si>
    <t>The Shadow's Edge</t>
  </si>
  <si>
    <t>Prince - Sign O' The Times</t>
  </si>
  <si>
    <t xml:space="preserve">Jaws: 50th Anniversary </t>
  </si>
  <si>
    <t>The Conjuring: Last Rights</t>
  </si>
  <si>
    <t>Him</t>
  </si>
  <si>
    <t xml:space="preserve">One Battle After Another </t>
  </si>
  <si>
    <t>Tron: Ares</t>
  </si>
  <si>
    <t>Mortal Kombat 2</t>
  </si>
  <si>
    <t>Predator: Badlands</t>
  </si>
  <si>
    <t xml:space="preserve">The Running Man </t>
  </si>
  <si>
    <t>Wicked: for Good</t>
  </si>
  <si>
    <t>Zootopia 2</t>
  </si>
  <si>
    <t xml:space="preserve">Avatar: Fire and Ash </t>
  </si>
  <si>
    <t>Universal Pictures</t>
  </si>
  <si>
    <t>Warner Bros. Pictures</t>
  </si>
  <si>
    <t>Wanda</t>
  </si>
  <si>
    <t>Toho/Sony Pictures</t>
  </si>
  <si>
    <t xml:space="preserve">Lian Ray </t>
  </si>
  <si>
    <t>Maoyan</t>
  </si>
  <si>
    <t>Lotte</t>
  </si>
  <si>
    <t>Marvel Studios</t>
  </si>
  <si>
    <t>Super Lion</t>
  </si>
  <si>
    <t>Toho</t>
  </si>
  <si>
    <t>Rhino Entertainment/Trafalgar</t>
  </si>
  <si>
    <t>Searchlight Pictures</t>
  </si>
  <si>
    <t>Alibaba</t>
  </si>
  <si>
    <t>Yash Raj Films</t>
  </si>
  <si>
    <t>Constantin Films</t>
  </si>
  <si>
    <t xml:space="preserve">Mercury Studios </t>
  </si>
  <si>
    <t xml:space="preserve">Walt Disney Studios </t>
  </si>
  <si>
    <t>Paramount Pictures</t>
  </si>
  <si>
    <t xml:space="preserve">Schedule Release Date </t>
  </si>
  <si>
    <t>Designs Cameras</t>
  </si>
  <si>
    <t>remaster films</t>
  </si>
  <si>
    <t>build premium screens</t>
  </si>
  <si>
    <t>projection systems</t>
  </si>
  <si>
    <t xml:space="preserve">sound systems </t>
  </si>
  <si>
    <t xml:space="preserve">Revenue Streams </t>
  </si>
  <si>
    <t>Sales/Leases: sell or lease theater systems (projectors, screens, sound, auditorium design</t>
  </si>
  <si>
    <t>Recurring Fees: theaters pay annual services/maintenance + trademark licensing fees to use the iMAX brand</t>
  </si>
  <si>
    <t>Revenue sharing deals: iMAx partnering with theater and takes a cut of box office sales (big in china)</t>
  </si>
  <si>
    <t xml:space="preserve">Film Remastering: takes hollywood/foreign blockbusters and remasters them inot iMAX format (better image, sound, aspect ratio).  Studios pay iMAX a fee, and iMAX also gets box office premium </t>
  </si>
  <si>
    <t>Exclusive Films: Some movies are shot with iMAX cameras and release in iMAX only formats/aspect ratios</t>
  </si>
  <si>
    <t xml:space="preserve">Docs &amp; Events: Produce/acquir docs and host events (concerts, NBA finals, olympics, esports, etc.) for extra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</si>
</sst>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yyyy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</xdr:colOff>
      <xdr:row>0</xdr:row>
      <xdr:rowOff>30480</xdr:rowOff>
    </xdr:from>
    <xdr:to>
      <xdr:col>12</xdr:col>
      <xdr:colOff>20320</xdr:colOff>
      <xdr:row>43</xdr:row>
      <xdr:rowOff>20320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BE6651-DA52-04BF-FA22-06E69F5C3AC7}"/>
            </a:ext>
          </a:extLst>
        </xdr:cNvPr>
        <xdr:cNvCxnSpPr/>
      </xdr:nvCxnSpPr>
      <xdr:spPr>
        <a:xfrm>
          <a:off x="7132320" y="30480"/>
          <a:ext cx="10160" cy="87274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20320</xdr:colOff>
      <xdr:row>0</xdr:row>
      <xdr:rowOff>30480</xdr:rowOff>
    </xdr:from>
    <xdr:to>
      <xdr:col>21</xdr:col>
      <xdr:colOff>30480</xdr:colOff>
      <xdr:row>43</xdr:row>
      <xdr:rowOff>20320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786FF9B-87D2-4E40-9FF6-B5D86C9D0357}"/>
            </a:ext>
          </a:extLst>
        </xdr:cNvPr>
        <xdr:cNvCxnSpPr/>
      </xdr:nvCxnSpPr>
      <xdr:spPr>
        <a:xfrm>
          <a:off x="12374880" y="30480"/>
          <a:ext cx="10160" cy="87274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3439-3930-1948-BD11-BD067AFA7AED}">
  <dimension ref="B2:L40"/>
  <sheetViews>
    <sheetView topLeftCell="D1" zoomScale="150" workbookViewId="0">
      <selection activeCell="K6" sqref="K6"/>
    </sheetView>
  </sheetViews>
  <sheetFormatPr baseColWidth="10" defaultRowHeight="16" x14ac:dyDescent="0.2"/>
  <cols>
    <col min="1" max="1" width="10.83203125" style="1"/>
    <col min="2" max="2" width="48.6640625" style="1" bestFit="1" customWidth="1"/>
    <col min="3" max="3" width="25.83203125" style="1" bestFit="1" customWidth="1"/>
    <col min="4" max="4" width="20.33203125" style="1" bestFit="1" customWidth="1"/>
    <col min="5" max="9" width="10.83203125" style="1"/>
    <col min="10" max="10" width="4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1" t="s">
        <v>35</v>
      </c>
      <c r="J2" s="1" t="s">
        <v>0</v>
      </c>
      <c r="K2" s="1">
        <v>32.83</v>
      </c>
    </row>
    <row r="3" spans="2:12" x14ac:dyDescent="0.2">
      <c r="B3" s="1" t="s">
        <v>36</v>
      </c>
      <c r="J3" s="1" t="s">
        <v>1</v>
      </c>
      <c r="K3" s="1">
        <v>53.782519999999998</v>
      </c>
      <c r="L3" s="1" t="s">
        <v>6</v>
      </c>
    </row>
    <row r="4" spans="2:12" x14ac:dyDescent="0.2">
      <c r="J4" s="1" t="s">
        <v>2</v>
      </c>
      <c r="K4" s="1">
        <f>+K2*K3</f>
        <v>1765.6801315999999</v>
      </c>
    </row>
    <row r="5" spans="2:12" x14ac:dyDescent="0.2">
      <c r="J5" s="1" t="s">
        <v>3</v>
      </c>
      <c r="K5" s="1">
        <v>109.251</v>
      </c>
      <c r="L5" s="1" t="str">
        <f>+L3</f>
        <v>Q225</v>
      </c>
    </row>
    <row r="6" spans="2:12" x14ac:dyDescent="0.2">
      <c r="J6" s="1" t="s">
        <v>4</v>
      </c>
      <c r="K6" s="1">
        <f>47.547+230.474</f>
        <v>278.02099999999996</v>
      </c>
      <c r="L6" s="1" t="str">
        <f>+L5</f>
        <v>Q225</v>
      </c>
    </row>
    <row r="7" spans="2:12" x14ac:dyDescent="0.2">
      <c r="J7" s="1" t="s">
        <v>5</v>
      </c>
      <c r="K7" s="1">
        <f>+K4-K5+K6</f>
        <v>1934.4501315999998</v>
      </c>
    </row>
    <row r="9" spans="2:12" x14ac:dyDescent="0.2">
      <c r="H9" s="1" t="s">
        <v>88</v>
      </c>
    </row>
    <row r="10" spans="2:12" x14ac:dyDescent="0.2">
      <c r="B10" s="1" t="s">
        <v>37</v>
      </c>
      <c r="C10" s="1" t="s">
        <v>38</v>
      </c>
      <c r="D10" s="1" t="s">
        <v>87</v>
      </c>
      <c r="H10" s="1" t="s">
        <v>89</v>
      </c>
    </row>
    <row r="11" spans="2:12" x14ac:dyDescent="0.2">
      <c r="B11" s="1" t="s">
        <v>39</v>
      </c>
      <c r="C11" s="1" t="s">
        <v>69</v>
      </c>
      <c r="D11" s="5">
        <v>45839</v>
      </c>
      <c r="H11" s="1" t="s">
        <v>90</v>
      </c>
    </row>
    <row r="12" spans="2:12" x14ac:dyDescent="0.2">
      <c r="B12" s="1" t="s">
        <v>40</v>
      </c>
      <c r="C12" s="1" t="s">
        <v>70</v>
      </c>
      <c r="D12" s="5">
        <v>45839</v>
      </c>
      <c r="H12" s="1" t="s">
        <v>91</v>
      </c>
    </row>
    <row r="13" spans="2:12" x14ac:dyDescent="0.2">
      <c r="B13" s="1" t="s">
        <v>41</v>
      </c>
      <c r="C13" s="1" t="s">
        <v>71</v>
      </c>
      <c r="D13" s="5">
        <v>45839</v>
      </c>
      <c r="H13" s="1" t="s">
        <v>92</v>
      </c>
    </row>
    <row r="14" spans="2:12" x14ac:dyDescent="0.2">
      <c r="B14" s="1" t="s">
        <v>42</v>
      </c>
      <c r="C14" s="1" t="s">
        <v>72</v>
      </c>
      <c r="D14" s="5">
        <v>45839</v>
      </c>
      <c r="H14" s="1" t="s">
        <v>93</v>
      </c>
    </row>
    <row r="15" spans="2:12" x14ac:dyDescent="0.2">
      <c r="B15" s="1" t="s">
        <v>43</v>
      </c>
      <c r="C15" s="1" t="s">
        <v>73</v>
      </c>
      <c r="D15" s="5">
        <v>45839</v>
      </c>
      <c r="H15" s="1" t="s">
        <v>94</v>
      </c>
    </row>
    <row r="16" spans="2:12" x14ac:dyDescent="0.2">
      <c r="B16" s="1" t="s">
        <v>44</v>
      </c>
      <c r="C16" s="1" t="s">
        <v>74</v>
      </c>
      <c r="D16" s="5">
        <v>45839</v>
      </c>
      <c r="H16" s="1" t="s">
        <v>95</v>
      </c>
    </row>
    <row r="17" spans="2:8" x14ac:dyDescent="0.2">
      <c r="B17" s="1" t="s">
        <v>45</v>
      </c>
      <c r="C17" s="1" t="s">
        <v>75</v>
      </c>
      <c r="D17" s="5">
        <v>45839</v>
      </c>
      <c r="H17" s="1" t="s">
        <v>96</v>
      </c>
    </row>
    <row r="18" spans="2:8" x14ac:dyDescent="0.2">
      <c r="B18" s="1" t="s">
        <v>46</v>
      </c>
      <c r="C18" s="1" t="s">
        <v>76</v>
      </c>
      <c r="D18" s="5">
        <v>45839</v>
      </c>
      <c r="H18" s="1" t="s">
        <v>97</v>
      </c>
    </row>
    <row r="19" spans="2:8" x14ac:dyDescent="0.2">
      <c r="B19" s="1" t="s">
        <v>47</v>
      </c>
      <c r="C19" s="1" t="s">
        <v>77</v>
      </c>
      <c r="D19" s="5">
        <v>45839</v>
      </c>
      <c r="H19" s="1" t="s">
        <v>98</v>
      </c>
    </row>
    <row r="20" spans="2:8" x14ac:dyDescent="0.2">
      <c r="B20" s="1" t="s">
        <v>48</v>
      </c>
      <c r="C20" s="1" t="s">
        <v>78</v>
      </c>
      <c r="D20" s="5">
        <v>45870</v>
      </c>
      <c r="H20" s="1" t="s">
        <v>99</v>
      </c>
    </row>
    <row r="21" spans="2:8" x14ac:dyDescent="0.2">
      <c r="B21" s="1" t="s">
        <v>49</v>
      </c>
      <c r="C21" s="1" t="s">
        <v>74</v>
      </c>
      <c r="D21" s="5">
        <v>45870</v>
      </c>
    </row>
    <row r="22" spans="2:8" x14ac:dyDescent="0.2">
      <c r="B22" s="1" t="s">
        <v>50</v>
      </c>
      <c r="C22" s="1" t="s">
        <v>70</v>
      </c>
      <c r="D22" s="5">
        <v>45870</v>
      </c>
    </row>
    <row r="23" spans="2:8" x14ac:dyDescent="0.2">
      <c r="B23" s="1" t="s">
        <v>51</v>
      </c>
      <c r="C23" s="1" t="s">
        <v>79</v>
      </c>
      <c r="D23" s="5">
        <v>45870</v>
      </c>
    </row>
    <row r="24" spans="2:8" x14ac:dyDescent="0.2">
      <c r="B24" s="1" t="s">
        <v>52</v>
      </c>
      <c r="C24" s="1" t="s">
        <v>80</v>
      </c>
      <c r="D24" s="5">
        <v>45870</v>
      </c>
    </row>
    <row r="25" spans="2:8" x14ac:dyDescent="0.2">
      <c r="B25" s="1" t="s">
        <v>53</v>
      </c>
      <c r="C25" s="1" t="s">
        <v>81</v>
      </c>
      <c r="D25" s="5">
        <v>45870</v>
      </c>
    </row>
    <row r="26" spans="2:8" x14ac:dyDescent="0.2">
      <c r="B26" s="1" t="s">
        <v>54</v>
      </c>
      <c r="C26" s="1" t="s">
        <v>82</v>
      </c>
      <c r="D26" s="5">
        <v>45870</v>
      </c>
    </row>
    <row r="27" spans="2:8" x14ac:dyDescent="0.2">
      <c r="B27" s="1" t="s">
        <v>55</v>
      </c>
      <c r="C27" s="1" t="s">
        <v>83</v>
      </c>
      <c r="D27" s="5">
        <v>45870</v>
      </c>
    </row>
    <row r="28" spans="2:8" x14ac:dyDescent="0.2">
      <c r="B28" s="1" t="s">
        <v>56</v>
      </c>
      <c r="C28" s="1" t="s">
        <v>81</v>
      </c>
      <c r="D28" s="5">
        <v>45870</v>
      </c>
    </row>
    <row r="29" spans="2:8" x14ac:dyDescent="0.2">
      <c r="B29" s="1" t="s">
        <v>57</v>
      </c>
      <c r="C29" s="1" t="s">
        <v>84</v>
      </c>
      <c r="D29" s="5">
        <v>45870</v>
      </c>
    </row>
    <row r="30" spans="2:8" x14ac:dyDescent="0.2">
      <c r="B30" s="1" t="s">
        <v>58</v>
      </c>
      <c r="C30" s="1" t="s">
        <v>69</v>
      </c>
      <c r="D30" s="5">
        <v>45870</v>
      </c>
    </row>
    <row r="31" spans="2:8" x14ac:dyDescent="0.2">
      <c r="B31" s="1" t="s">
        <v>59</v>
      </c>
      <c r="C31" s="1" t="s">
        <v>70</v>
      </c>
      <c r="D31" s="5">
        <v>45901</v>
      </c>
    </row>
    <row r="32" spans="2:8" x14ac:dyDescent="0.2">
      <c r="B32" s="1" t="s">
        <v>60</v>
      </c>
      <c r="C32" s="1" t="s">
        <v>69</v>
      </c>
      <c r="D32" s="5">
        <v>45901</v>
      </c>
    </row>
    <row r="33" spans="2:4" x14ac:dyDescent="0.2">
      <c r="B33" s="1" t="s">
        <v>61</v>
      </c>
      <c r="C33" s="1" t="s">
        <v>70</v>
      </c>
      <c r="D33" s="5">
        <v>45901</v>
      </c>
    </row>
    <row r="34" spans="2:4" x14ac:dyDescent="0.2">
      <c r="B34" s="1" t="s">
        <v>62</v>
      </c>
      <c r="C34" s="1" t="s">
        <v>85</v>
      </c>
      <c r="D34" s="5">
        <v>45931</v>
      </c>
    </row>
    <row r="35" spans="2:4" x14ac:dyDescent="0.2">
      <c r="B35" s="1" t="s">
        <v>63</v>
      </c>
      <c r="C35" s="1" t="s">
        <v>70</v>
      </c>
      <c r="D35" s="5">
        <v>45931</v>
      </c>
    </row>
    <row r="36" spans="2:4" x14ac:dyDescent="0.2">
      <c r="B36" s="1" t="s">
        <v>64</v>
      </c>
      <c r="C36" s="1" t="s">
        <v>85</v>
      </c>
      <c r="D36" s="5">
        <v>45962</v>
      </c>
    </row>
    <row r="37" spans="2:4" x14ac:dyDescent="0.2">
      <c r="B37" s="1" t="s">
        <v>65</v>
      </c>
      <c r="C37" s="1" t="s">
        <v>86</v>
      </c>
      <c r="D37" s="5">
        <v>45962</v>
      </c>
    </row>
    <row r="38" spans="2:4" x14ac:dyDescent="0.2">
      <c r="B38" s="1" t="s">
        <v>66</v>
      </c>
      <c r="C38" s="1" t="s">
        <v>69</v>
      </c>
      <c r="D38" s="5">
        <v>45962</v>
      </c>
    </row>
    <row r="39" spans="2:4" x14ac:dyDescent="0.2">
      <c r="B39" s="1" t="s">
        <v>67</v>
      </c>
      <c r="C39" s="1" t="s">
        <v>85</v>
      </c>
      <c r="D39" s="5">
        <v>45962</v>
      </c>
    </row>
    <row r="40" spans="2:4" x14ac:dyDescent="0.2">
      <c r="B40" s="1" t="s">
        <v>68</v>
      </c>
      <c r="C40" s="1" t="s">
        <v>85</v>
      </c>
      <c r="D40" s="5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F98A-79DC-534E-AD11-91390A0881CB}">
  <dimension ref="B2:XFD32"/>
  <sheetViews>
    <sheetView tabSelected="1"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1" sqref="O11"/>
    </sheetView>
  </sheetViews>
  <sheetFormatPr baseColWidth="10" defaultRowHeight="16" x14ac:dyDescent="0.2"/>
  <cols>
    <col min="1" max="1" width="2.1640625" style="1" customWidth="1"/>
    <col min="2" max="2" width="22.5" style="1" bestFit="1" customWidth="1"/>
    <col min="3" max="4" width="6.6640625" style="1" bestFit="1" customWidth="1"/>
    <col min="5" max="5" width="7.6640625" style="1" bestFit="1" customWidth="1"/>
    <col min="6" max="9" width="6.6640625" style="1" bestFit="1" customWidth="1"/>
    <col min="10" max="10" width="7.6640625" style="1" bestFit="1" customWidth="1"/>
    <col min="11" max="12" width="6.6640625" style="1" bestFit="1" customWidth="1"/>
    <col min="13" max="13" width="6.83203125" style="1" bestFit="1" customWidth="1"/>
    <col min="14" max="14" width="5.5" style="1" bestFit="1" customWidth="1"/>
    <col min="15" max="16" width="10.83203125" style="1"/>
    <col min="17" max="17" width="5.1640625" style="1" bestFit="1" customWidth="1"/>
    <col min="18" max="21" width="7.6640625" style="1" bestFit="1" customWidth="1"/>
    <col min="22" max="22" width="7.83203125" style="1" bestFit="1" customWidth="1"/>
    <col min="23" max="37" width="5.1640625" style="1" bestFit="1" customWidth="1"/>
    <col min="38" max="16384" width="10.83203125" style="1"/>
  </cols>
  <sheetData>
    <row r="2" spans="2:37" s="2" customFormat="1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16</v>
      </c>
      <c r="N2" s="2" t="s">
        <v>17</v>
      </c>
      <c r="Q2" s="2">
        <v>2020</v>
      </c>
      <c r="R2" s="2">
        <f>+Q2+1</f>
        <v>2021</v>
      </c>
      <c r="S2" s="2">
        <f t="shared" ref="S2:AK2" si="0">+R2+1</f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 t="shared" si="0"/>
        <v>2030</v>
      </c>
      <c r="AB2" s="2">
        <f t="shared" si="0"/>
        <v>2031</v>
      </c>
      <c r="AC2" s="2">
        <f t="shared" si="0"/>
        <v>2032</v>
      </c>
      <c r="AD2" s="2">
        <f t="shared" si="0"/>
        <v>2033</v>
      </c>
      <c r="AE2" s="2">
        <f t="shared" si="0"/>
        <v>2034</v>
      </c>
      <c r="AF2" s="2">
        <f t="shared" si="0"/>
        <v>2035</v>
      </c>
      <c r="AG2" s="2">
        <f t="shared" si="0"/>
        <v>2036</v>
      </c>
      <c r="AH2" s="2">
        <f t="shared" si="0"/>
        <v>2037</v>
      </c>
      <c r="AI2" s="2">
        <f t="shared" si="0"/>
        <v>2038</v>
      </c>
      <c r="AJ2" s="2">
        <f t="shared" si="0"/>
        <v>2039</v>
      </c>
      <c r="AK2" s="2">
        <f t="shared" si="0"/>
        <v>2040</v>
      </c>
    </row>
    <row r="3" spans="2:37" x14ac:dyDescent="0.2">
      <c r="B3" s="1" t="s">
        <v>18</v>
      </c>
      <c r="C3" s="1">
        <v>17822</v>
      </c>
      <c r="D3" s="1">
        <v>29360</v>
      </c>
      <c r="E3" s="1">
        <v>18273</v>
      </c>
      <c r="F3" s="1">
        <f>+T3-SUM(C3:E3)</f>
        <v>35337</v>
      </c>
      <c r="G3" s="1">
        <v>7904</v>
      </c>
      <c r="H3" s="1">
        <v>20420</v>
      </c>
      <c r="I3" s="1">
        <v>26305</v>
      </c>
      <c r="J3" s="1">
        <f>+U3-SUM(G3:I3)</f>
        <v>33136</v>
      </c>
      <c r="K3" s="1">
        <v>13524</v>
      </c>
      <c r="L3" s="1">
        <v>18842</v>
      </c>
      <c r="R3" s="1">
        <v>66153</v>
      </c>
      <c r="S3" s="1">
        <v>69158</v>
      </c>
      <c r="T3" s="1">
        <v>100792</v>
      </c>
      <c r="U3" s="1">
        <v>87765</v>
      </c>
    </row>
    <row r="4" spans="2:37" x14ac:dyDescent="0.2">
      <c r="B4" s="1" t="s">
        <v>19</v>
      </c>
      <c r="C4" s="1">
        <v>47127</v>
      </c>
      <c r="D4" s="1">
        <v>46867</v>
      </c>
      <c r="E4" s="1">
        <v>60250</v>
      </c>
      <c r="F4" s="1">
        <f>+T4-SUM(C4:E4)</f>
        <v>35508</v>
      </c>
      <c r="G4" s="1">
        <v>50348</v>
      </c>
      <c r="H4" s="1">
        <v>52189</v>
      </c>
      <c r="I4" s="1">
        <v>46891</v>
      </c>
      <c r="J4" s="1">
        <f>+U4-SUM(G4:I4)</f>
        <v>42769</v>
      </c>
      <c r="K4" s="1">
        <v>50753</v>
      </c>
      <c r="L4" s="1">
        <v>50854</v>
      </c>
      <c r="R4" s="1">
        <v>131148</v>
      </c>
      <c r="S4" s="1">
        <v>161379</v>
      </c>
      <c r="T4" s="1">
        <v>189752</v>
      </c>
      <c r="U4" s="1">
        <v>192197</v>
      </c>
    </row>
    <row r="5" spans="2:37" x14ac:dyDescent="0.2">
      <c r="B5" s="1" t="s">
        <v>20</v>
      </c>
      <c r="C5" s="1">
        <v>20058</v>
      </c>
      <c r="D5" s="1">
        <v>19546</v>
      </c>
      <c r="E5" s="1">
        <v>23008</v>
      </c>
      <c r="F5" s="1">
        <f>+T5-SUM(C5:E5)</f>
        <v>12954</v>
      </c>
      <c r="G5" s="1">
        <v>18601</v>
      </c>
      <c r="H5" s="1">
        <v>14043</v>
      </c>
      <c r="I5" s="1">
        <v>16122</v>
      </c>
      <c r="J5" s="1">
        <f>+U5-SUM(G5:I5)</f>
        <v>13794</v>
      </c>
      <c r="K5" s="1">
        <v>19311</v>
      </c>
      <c r="L5" s="1">
        <v>19116</v>
      </c>
      <c r="R5" s="1">
        <v>46790</v>
      </c>
      <c r="S5" s="1">
        <v>61786</v>
      </c>
      <c r="T5" s="1">
        <v>75566</v>
      </c>
      <c r="U5" s="1">
        <v>62560</v>
      </c>
    </row>
    <row r="6" spans="2:37" x14ac:dyDescent="0.2">
      <c r="B6" s="1" t="s">
        <v>21</v>
      </c>
      <c r="C6" s="1">
        <v>1939</v>
      </c>
      <c r="D6" s="1">
        <v>2206</v>
      </c>
      <c r="E6" s="1">
        <v>2365</v>
      </c>
      <c r="F6" s="1">
        <f>+T6-SUM(C6:E6)</f>
        <v>2219</v>
      </c>
      <c r="G6" s="1">
        <v>2270</v>
      </c>
      <c r="H6" s="1">
        <v>2309</v>
      </c>
      <c r="I6" s="1">
        <v>2134</v>
      </c>
      <c r="J6" s="1">
        <f>+U6-SUM(G6:I6)</f>
        <v>2973</v>
      </c>
      <c r="K6" s="1">
        <v>3079</v>
      </c>
      <c r="L6" s="1">
        <v>2872</v>
      </c>
      <c r="R6" s="1">
        <v>10792</v>
      </c>
      <c r="S6" s="1">
        <v>8482</v>
      </c>
      <c r="T6" s="1">
        <v>8729</v>
      </c>
      <c r="U6" s="1">
        <v>9686</v>
      </c>
    </row>
    <row r="7" spans="2:37" s="3" customFormat="1" x14ac:dyDescent="0.2">
      <c r="B7" s="3" t="s">
        <v>22</v>
      </c>
      <c r="C7" s="3">
        <f>+SUM(C3:C6)</f>
        <v>86946</v>
      </c>
      <c r="D7" s="3">
        <f t="shared" ref="C7:K7" si="1">+SUM(D3:D6)</f>
        <v>97979</v>
      </c>
      <c r="E7" s="3">
        <f>+SUM(E3:E6)</f>
        <v>103896</v>
      </c>
      <c r="F7" s="3">
        <f t="shared" si="1"/>
        <v>86018</v>
      </c>
      <c r="G7" s="3">
        <f>+SUM(G3:G6)</f>
        <v>79123</v>
      </c>
      <c r="H7" s="3">
        <f t="shared" si="1"/>
        <v>88961</v>
      </c>
      <c r="I7" s="3">
        <f>+SUM(I3:I6)</f>
        <v>91452</v>
      </c>
      <c r="J7" s="3">
        <f t="shared" si="1"/>
        <v>92672</v>
      </c>
      <c r="K7" s="3">
        <f>+SUM(K3:K6)</f>
        <v>86667</v>
      </c>
      <c r="L7" s="3">
        <f>+SUM(L3:L6)</f>
        <v>91684</v>
      </c>
      <c r="M7" s="3">
        <f>+L7</f>
        <v>91684</v>
      </c>
      <c r="N7" s="3">
        <f>+M7</f>
        <v>91684</v>
      </c>
      <c r="R7" s="3">
        <f>+SUM(R3:R6)</f>
        <v>254883</v>
      </c>
      <c r="S7" s="3">
        <f>+SUM(S3:S6)</f>
        <v>300805</v>
      </c>
      <c r="T7" s="3">
        <f>+SUM(T3:T6)</f>
        <v>374839</v>
      </c>
      <c r="U7" s="3">
        <f>+SUM(U3:U6)</f>
        <v>352208</v>
      </c>
      <c r="V7" s="3">
        <f>SUM(K7:N7)</f>
        <v>361719</v>
      </c>
    </row>
    <row r="8" spans="2:37" x14ac:dyDescent="0.2">
      <c r="B8" s="1" t="s">
        <v>23</v>
      </c>
      <c r="C8" s="1">
        <v>7232</v>
      </c>
      <c r="D8" s="1">
        <v>13771</v>
      </c>
      <c r="E8" s="1">
        <v>7948</v>
      </c>
      <c r="F8" s="1">
        <f>+T8-SUM(C8:E8)</f>
        <v>17805</v>
      </c>
      <c r="G8" s="1">
        <v>4767</v>
      </c>
      <c r="H8" s="1">
        <v>9222</v>
      </c>
      <c r="I8" s="1">
        <v>10605</v>
      </c>
      <c r="J8" s="1">
        <f>+U8-SUM(G8:I8)</f>
        <v>13641</v>
      </c>
      <c r="K8" s="1">
        <v>7223</v>
      </c>
      <c r="L8" s="1">
        <v>9352</v>
      </c>
      <c r="R8" s="1">
        <v>37039</v>
      </c>
      <c r="S8" s="1">
        <v>37610</v>
      </c>
      <c r="T8" s="1">
        <v>46756</v>
      </c>
      <c r="U8" s="1">
        <v>38235</v>
      </c>
    </row>
    <row r="9" spans="2:37" x14ac:dyDescent="0.2">
      <c r="B9" s="1" t="s">
        <v>19</v>
      </c>
      <c r="C9" s="1">
        <v>23085</v>
      </c>
      <c r="D9" s="1">
        <v>19739</v>
      </c>
      <c r="E9" s="1">
        <v>26646</v>
      </c>
      <c r="F9" s="1">
        <f>+T9-SUM(C9:E9)</f>
        <v>18586</v>
      </c>
      <c r="G9" s="1">
        <v>21195</v>
      </c>
      <c r="H9" s="1">
        <v>29089</v>
      </c>
      <c r="I9" s="1">
        <v>23087</v>
      </c>
      <c r="J9" s="1">
        <f>+U9-SUM(G9:I9)</f>
        <v>23187</v>
      </c>
      <c r="K9" s="1">
        <v>19445</v>
      </c>
      <c r="L9" s="1">
        <v>21376</v>
      </c>
      <c r="R9" s="1">
        <v>58062</v>
      </c>
      <c r="S9" s="1">
        <v>81834</v>
      </c>
      <c r="T9" s="1">
        <v>88056</v>
      </c>
      <c r="U9" s="1">
        <v>96558</v>
      </c>
    </row>
    <row r="10" spans="2:37" x14ac:dyDescent="0.2">
      <c r="B10" s="1" t="s">
        <v>20</v>
      </c>
      <c r="C10" s="1">
        <v>6578</v>
      </c>
      <c r="D10" s="1">
        <v>6582</v>
      </c>
      <c r="E10" s="1">
        <v>6587</v>
      </c>
      <c r="F10" s="1">
        <f>+T10-SUM(C10:E10)</f>
        <v>5939</v>
      </c>
      <c r="G10" s="1">
        <v>6272</v>
      </c>
      <c r="H10" s="1">
        <v>6723</v>
      </c>
      <c r="I10" s="1">
        <v>6741</v>
      </c>
      <c r="J10" s="1">
        <f>+U10-SUM(G10:I10)</f>
        <v>7479</v>
      </c>
      <c r="K10" s="1">
        <v>6823</v>
      </c>
      <c r="L10" s="1">
        <v>7354</v>
      </c>
      <c r="R10" s="1">
        <v>25376</v>
      </c>
      <c r="S10" s="1">
        <v>25006</v>
      </c>
      <c r="T10" s="1">
        <v>25686</v>
      </c>
      <c r="U10" s="1">
        <v>27215</v>
      </c>
    </row>
    <row r="11" spans="2:37" x14ac:dyDescent="0.2">
      <c r="B11" s="1" t="s">
        <v>24</v>
      </c>
      <c r="C11" s="1">
        <f>+C7-SUM(C8:C10)</f>
        <v>50051</v>
      </c>
      <c r="D11" s="1">
        <f>+D7-SUM(D8:D10)</f>
        <v>57887</v>
      </c>
      <c r="E11" s="1">
        <f>+E7-SUM(E8:E10)</f>
        <v>62715</v>
      </c>
      <c r="F11" s="1">
        <f>+F7-SUM(F8:F10)</f>
        <v>43688</v>
      </c>
      <c r="G11" s="1">
        <f>+G7-SUM(G8:G10)</f>
        <v>46889</v>
      </c>
      <c r="H11" s="1">
        <f>+H7-SUM(H8:H10)</f>
        <v>43927</v>
      </c>
      <c r="I11" s="1">
        <f>+I7-SUM(I8:I10)</f>
        <v>51019</v>
      </c>
      <c r="J11" s="1">
        <f>+J7-SUM(J8:J10)</f>
        <v>48365</v>
      </c>
      <c r="K11" s="1">
        <f>+K7-SUM(K8:K10)</f>
        <v>53176</v>
      </c>
      <c r="L11" s="1">
        <f>+L7-SUM(L8:L10)</f>
        <v>53602</v>
      </c>
      <c r="R11" s="1">
        <f>+R7-SUM(R8:R10)</f>
        <v>134406</v>
      </c>
      <c r="S11" s="1">
        <f>+S7-SUM(S8:S10)</f>
        <v>156355</v>
      </c>
      <c r="T11" s="1">
        <f>+T7-SUM(T8:T10)</f>
        <v>214341</v>
      </c>
      <c r="U11" s="1">
        <f>+U7-SUM(U8:U10)</f>
        <v>190200</v>
      </c>
    </row>
    <row r="12" spans="2:37" x14ac:dyDescent="0.2">
      <c r="B12" s="1" t="s">
        <v>26</v>
      </c>
      <c r="C12" s="1">
        <v>34148</v>
      </c>
      <c r="D12" s="1">
        <v>38906</v>
      </c>
      <c r="E12" s="1">
        <v>36282</v>
      </c>
      <c r="F12" s="1">
        <f>+T12-SUM(C12:E12)</f>
        <v>35070</v>
      </c>
      <c r="G12" s="1">
        <v>31257</v>
      </c>
      <c r="H12" s="1">
        <v>37564</v>
      </c>
      <c r="I12" s="1">
        <v>31466</v>
      </c>
      <c r="J12" s="1">
        <f>+U12-SUM(G12:I12)</f>
        <v>-87016</v>
      </c>
      <c r="K12" s="1">
        <v>33462</v>
      </c>
      <c r="L12" s="1">
        <v>35302</v>
      </c>
      <c r="R12" s="1">
        <v>117322</v>
      </c>
      <c r="S12" s="1">
        <v>138043</v>
      </c>
      <c r="T12" s="1">
        <v>144406</v>
      </c>
      <c r="U12" s="1">
        <v>13271</v>
      </c>
    </row>
    <row r="13" spans="2:37" x14ac:dyDescent="0.2">
      <c r="B13" s="1" t="s">
        <v>27</v>
      </c>
      <c r="C13" s="1">
        <v>1855</v>
      </c>
      <c r="D13" s="1">
        <v>2762</v>
      </c>
      <c r="E13" s="1">
        <v>2771</v>
      </c>
      <c r="F13" s="1">
        <f>+T13-SUM(C13:E13)</f>
        <v>2722</v>
      </c>
      <c r="G13" s="1">
        <v>2187</v>
      </c>
      <c r="H13" s="1">
        <v>2031</v>
      </c>
      <c r="I13" s="1">
        <v>-265</v>
      </c>
      <c r="J13" s="1">
        <f>+U13-SUM(G13:I13)</f>
        <v>1150</v>
      </c>
      <c r="K13" s="1">
        <v>1318</v>
      </c>
      <c r="L13" s="1">
        <v>1542</v>
      </c>
      <c r="R13" s="1">
        <v>6944</v>
      </c>
      <c r="S13" s="1">
        <v>5300</v>
      </c>
      <c r="T13" s="1">
        <v>10110</v>
      </c>
      <c r="U13" s="1">
        <v>5103</v>
      </c>
    </row>
    <row r="14" spans="2:37" x14ac:dyDescent="0.2">
      <c r="B14" s="1" t="s">
        <v>28</v>
      </c>
      <c r="C14" s="1">
        <f>+C11-SUM(C12:C13)</f>
        <v>14048</v>
      </c>
      <c r="D14" s="1">
        <f>+D11-SUM(D12:D13)</f>
        <v>16219</v>
      </c>
      <c r="E14" s="1">
        <f>+E11-SUM(E12:E13)</f>
        <v>23662</v>
      </c>
      <c r="F14" s="1">
        <f>+F11-SUM(F12:F13)</f>
        <v>5896</v>
      </c>
      <c r="G14" s="1">
        <f>+G11-SUM(G12:G13)</f>
        <v>13445</v>
      </c>
      <c r="H14" s="1">
        <f>+H11-SUM(H12:H13)</f>
        <v>4332</v>
      </c>
      <c r="I14" s="1">
        <f>+I11-SUM(I12:I13)</f>
        <v>19818</v>
      </c>
      <c r="J14" s="1">
        <f>+J11-SUM(J12:J13)</f>
        <v>134231</v>
      </c>
      <c r="K14" s="1">
        <f>+K11-SUM(K12:K13)</f>
        <v>18396</v>
      </c>
      <c r="L14" s="1">
        <f>+L11-SUM(L12:L13)</f>
        <v>16758</v>
      </c>
      <c r="R14" s="1">
        <f>+R11-SUM(R12:R13)</f>
        <v>10140</v>
      </c>
      <c r="S14" s="1">
        <f>+S11-SUM(S12:S13)</f>
        <v>13012</v>
      </c>
      <c r="T14" s="1">
        <f>+T11-SUM(T12:T13)</f>
        <v>59825</v>
      </c>
      <c r="U14" s="1">
        <f>+U11-SUM(U12:U13)</f>
        <v>171826</v>
      </c>
    </row>
    <row r="15" spans="2:37" x14ac:dyDescent="0.2">
      <c r="B15" s="1" t="s">
        <v>29</v>
      </c>
      <c r="C15" s="1">
        <v>407</v>
      </c>
      <c r="D15" s="1">
        <v>693</v>
      </c>
      <c r="E15" s="1">
        <v>738</v>
      </c>
      <c r="F15" s="1">
        <f>+T15-SUM(C15:E15)</f>
        <v>648</v>
      </c>
      <c r="G15" s="1">
        <v>534</v>
      </c>
      <c r="H15" s="1">
        <v>561</v>
      </c>
      <c r="I15" s="1">
        <v>625</v>
      </c>
      <c r="J15" s="1">
        <f>+U15-SUM(G15:I15)</f>
        <v>460</v>
      </c>
      <c r="K15" s="1">
        <v>540</v>
      </c>
      <c r="L15" s="1">
        <v>1114</v>
      </c>
      <c r="R15" s="1">
        <v>2218</v>
      </c>
      <c r="S15" s="1">
        <v>1428</v>
      </c>
      <c r="T15" s="1">
        <v>2486</v>
      </c>
      <c r="U15" s="1">
        <v>2180</v>
      </c>
    </row>
    <row r="16" spans="2:37" x14ac:dyDescent="0.2">
      <c r="B16" s="1" t="s">
        <v>30</v>
      </c>
      <c r="C16" s="1">
        <v>1767</v>
      </c>
      <c r="D16" s="1">
        <v>-1795</v>
      </c>
      <c r="E16" s="1">
        <v>-1483</v>
      </c>
      <c r="F16" s="1">
        <f>+T16-SUM(C16:E16)</f>
        <v>-5310</v>
      </c>
      <c r="G16" s="1">
        <v>-1945</v>
      </c>
      <c r="H16" s="1">
        <v>-2282</v>
      </c>
      <c r="I16" s="1">
        <v>-2240</v>
      </c>
      <c r="J16" s="1">
        <f>+U16-SUM(G16:I16)</f>
        <v>-1617</v>
      </c>
      <c r="K16" s="1">
        <v>-1801</v>
      </c>
      <c r="L16" s="1">
        <v>-1927</v>
      </c>
      <c r="R16" s="1">
        <v>-7092</v>
      </c>
      <c r="S16" s="1">
        <v>-5877</v>
      </c>
      <c r="T16" s="1">
        <v>-6821</v>
      </c>
      <c r="U16" s="1">
        <v>-8084</v>
      </c>
    </row>
    <row r="17" spans="2:22 16384:16384" x14ac:dyDescent="0.2">
      <c r="B17" s="1" t="s">
        <v>31</v>
      </c>
      <c r="C17" s="1">
        <f>SUM(C14:C16)</f>
        <v>16222</v>
      </c>
      <c r="D17" s="1">
        <f>SUM(D14:D16)</f>
        <v>15117</v>
      </c>
      <c r="E17" s="1">
        <f>SUM(E14:E16)</f>
        <v>22917</v>
      </c>
      <c r="F17" s="1">
        <f>SUM(F14:F16)</f>
        <v>1234</v>
      </c>
      <c r="G17" s="1">
        <f>SUM(G14:G16)</f>
        <v>12034</v>
      </c>
      <c r="H17" s="1">
        <f>SUM(H14:H16)</f>
        <v>2611</v>
      </c>
      <c r="I17" s="1">
        <f>SUM(I14:I16)</f>
        <v>18203</v>
      </c>
      <c r="J17" s="1">
        <f>SUM(J14:J16)</f>
        <v>133074</v>
      </c>
      <c r="K17" s="1">
        <f>SUM(K14:K16)</f>
        <v>17135</v>
      </c>
      <c r="L17" s="1">
        <f>SUM(L14:L16)</f>
        <v>15945</v>
      </c>
      <c r="R17" s="1">
        <f>SUM(R14:R16)</f>
        <v>5266</v>
      </c>
      <c r="S17" s="1">
        <f>SUM(S14:S16)</f>
        <v>8563</v>
      </c>
      <c r="T17" s="1">
        <f>SUM(T14:T16)</f>
        <v>55490</v>
      </c>
      <c r="U17" s="1">
        <f>SUM(U14:U16)</f>
        <v>165922</v>
      </c>
    </row>
    <row r="18" spans="2:22 16384:16384" x14ac:dyDescent="0.2">
      <c r="B18" s="1" t="s">
        <v>32</v>
      </c>
      <c r="C18" s="1">
        <v>-4885</v>
      </c>
      <c r="D18" s="1">
        <v>-3461</v>
      </c>
      <c r="E18" s="1">
        <v>-3029</v>
      </c>
      <c r="F18" s="1">
        <f>+T18-SUM(C18:E18)</f>
        <v>-1676</v>
      </c>
      <c r="G18" s="1">
        <v>-5159</v>
      </c>
      <c r="H18" s="1">
        <v>3997</v>
      </c>
      <c r="I18" s="1">
        <v>-2376</v>
      </c>
      <c r="J18" s="1">
        <f>+U18-SUM(G18:I18)</f>
        <v>-1458</v>
      </c>
      <c r="K18" s="1">
        <v>-7285</v>
      </c>
      <c r="L18" s="1">
        <v>-1198</v>
      </c>
      <c r="R18" s="1">
        <v>-20564</v>
      </c>
      <c r="S18" s="1">
        <v>-10108</v>
      </c>
      <c r="T18" s="1">
        <v>-13051</v>
      </c>
      <c r="U18" s="1">
        <v>-4996</v>
      </c>
    </row>
    <row r="19" spans="2:22 16384:16384" x14ac:dyDescent="0.2">
      <c r="B19" s="1" t="s">
        <v>33</v>
      </c>
      <c r="C19" s="1">
        <f>SUM(C17:C18)</f>
        <v>11337</v>
      </c>
      <c r="D19" s="1">
        <f>SUM(D17:D18)</f>
        <v>11656</v>
      </c>
      <c r="E19" s="1">
        <f>SUM(E17:E18)</f>
        <v>19888</v>
      </c>
      <c r="F19" s="1">
        <f>SUM(F17:F18)</f>
        <v>-442</v>
      </c>
      <c r="G19" s="1">
        <f>SUM(G17:G18)</f>
        <v>6875</v>
      </c>
      <c r="H19" s="1">
        <f>SUM(H17:H18)</f>
        <v>6608</v>
      </c>
      <c r="I19" s="1">
        <f>SUM(I17:I18)</f>
        <v>15827</v>
      </c>
      <c r="J19" s="1">
        <f>SUM(J17:J18)</f>
        <v>131616</v>
      </c>
      <c r="K19" s="1">
        <f>SUM(K17:K18)</f>
        <v>9850</v>
      </c>
      <c r="L19" s="1">
        <f>SUM(L17:L18)</f>
        <v>14747</v>
      </c>
      <c r="R19" s="1">
        <f>SUM(R17:R18)</f>
        <v>-15298</v>
      </c>
      <c r="S19" s="1">
        <f>SUM(S17:S18)</f>
        <v>-1545</v>
      </c>
      <c r="T19" s="1">
        <f>SUM(T17:T18)</f>
        <v>42439</v>
      </c>
      <c r="U19" s="1">
        <f>SUM(U17:U18)</f>
        <v>160926</v>
      </c>
    </row>
    <row r="21" spans="2:22 16384:16384" x14ac:dyDescent="0.2">
      <c r="B21" s="1" t="s">
        <v>25</v>
      </c>
    </row>
    <row r="22" spans="2:22 16384:16384" x14ac:dyDescent="0.2">
      <c r="B22" s="1" t="s">
        <v>18</v>
      </c>
      <c r="C22" s="4">
        <f>(C3-C8) / C3</f>
        <v>0.59420940410728318</v>
      </c>
      <c r="D22" s="4">
        <f>(D3-D8) / D3</f>
        <v>0.53096049046321525</v>
      </c>
      <c r="E22" s="4">
        <f>(E3-E8) / E3</f>
        <v>0.56504131779127675</v>
      </c>
      <c r="F22" s="4">
        <f>(F3-F8) / F3</f>
        <v>0.49613719331012818</v>
      </c>
      <c r="G22" s="4">
        <f>(G3-G8) / G3</f>
        <v>0.39688765182186236</v>
      </c>
      <c r="H22" s="4">
        <f>(H3-H8) / H3</f>
        <v>0.54838393731635648</v>
      </c>
      <c r="I22" s="4">
        <f>(I3-I8) / I3</f>
        <v>0.59684470632959519</v>
      </c>
      <c r="J22" s="4">
        <f>(J3-J8) / J3</f>
        <v>0.58833293095123129</v>
      </c>
      <c r="K22" s="4">
        <f>(K3-K8) / K3</f>
        <v>0.46591245193729663</v>
      </c>
      <c r="L22" s="4">
        <f>(L3-L8) / L3</f>
        <v>0.50366203163146162</v>
      </c>
      <c r="R22" s="4">
        <f>(R3-R8) / R3</f>
        <v>0.44010097803576559</v>
      </c>
      <c r="S22" s="4">
        <f>(S3-S8) / S3</f>
        <v>0.45617282165476158</v>
      </c>
      <c r="T22" s="4">
        <f>(T3-T8) / T3</f>
        <v>0.53611397729978572</v>
      </c>
      <c r="U22" s="4">
        <f>(U3-U8) / U3</f>
        <v>0.56434797470517861</v>
      </c>
      <c r="XFD22" s="4"/>
    </row>
    <row r="23" spans="2:22 16384:16384" x14ac:dyDescent="0.2">
      <c r="B23" s="1" t="s">
        <v>19</v>
      </c>
      <c r="C23" s="4">
        <f>(C4-C9) / C4</f>
        <v>0.5101534152396715</v>
      </c>
      <c r="D23" s="4">
        <f>(D4-D9) / D4</f>
        <v>0.5788294535600742</v>
      </c>
      <c r="E23" s="4">
        <f>(E4-E9) / E4</f>
        <v>0.55774273858921164</v>
      </c>
      <c r="F23" s="4">
        <f>(F4-F9) / F4</f>
        <v>0.47656866058353048</v>
      </c>
      <c r="G23" s="4">
        <f>(G4-G9) / G4</f>
        <v>0.57902995153730041</v>
      </c>
      <c r="H23" s="4">
        <f>(H4-H9) / H4</f>
        <v>0.44262200846921768</v>
      </c>
      <c r="I23" s="4">
        <f>(I4-I9) / I4</f>
        <v>0.50764539037341916</v>
      </c>
      <c r="J23" s="4">
        <f>(J4-J9) / J4</f>
        <v>0.45785498842619654</v>
      </c>
      <c r="K23" s="4">
        <f>(K4-K9) / K4</f>
        <v>0.61686993872283413</v>
      </c>
      <c r="L23" s="4">
        <f>(L4-L9) / L4</f>
        <v>0.5796594171549927</v>
      </c>
      <c r="R23" s="4">
        <f>(R4-R9) / R4</f>
        <v>0.55727879952420167</v>
      </c>
      <c r="S23" s="4">
        <f>(S4-S9) / S4</f>
        <v>0.49290799918204969</v>
      </c>
      <c r="T23" s="4">
        <f>(T4-T9) / T4</f>
        <v>0.53594165015388506</v>
      </c>
      <c r="U23" s="4">
        <f>(U4-U9) / U4</f>
        <v>0.49760922386925915</v>
      </c>
      <c r="XFD23" s="4"/>
    </row>
    <row r="24" spans="2:22 16384:16384" x14ac:dyDescent="0.2">
      <c r="B24" s="1" t="s">
        <v>20</v>
      </c>
      <c r="C24" s="4">
        <f>(C5-C10) / C5</f>
        <v>0.67205105194934689</v>
      </c>
      <c r="D24" s="4">
        <f>(D5-D10) / D5</f>
        <v>0.66325590913741939</v>
      </c>
      <c r="E24" s="4">
        <f>(E5-E10) / E5</f>
        <v>0.71370827538247561</v>
      </c>
      <c r="F24" s="4">
        <f>(F5-F10) / F5</f>
        <v>0.54153157325922496</v>
      </c>
      <c r="G24" s="4">
        <f>(G5-G10) / G5</f>
        <v>0.66281382721359061</v>
      </c>
      <c r="H24" s="4">
        <f>(H5-H10) / H5</f>
        <v>0.521256141850032</v>
      </c>
      <c r="I24" s="4">
        <f>(I5-I10) / I5</f>
        <v>0.58187569780424264</v>
      </c>
      <c r="J24" s="4">
        <f>(J5-J10) / J5</f>
        <v>0.45780774249673772</v>
      </c>
      <c r="K24" s="4">
        <f>(K5-K10) / K5</f>
        <v>0.64667805913727927</v>
      </c>
      <c r="L24" s="4">
        <f>(L5-L10) / L5</f>
        <v>0.6152960870474995</v>
      </c>
      <c r="R24" s="4">
        <f>(R5-R10) / R5</f>
        <v>0.45766189356700149</v>
      </c>
      <c r="S24" s="4">
        <f>(S5-S10) / S5</f>
        <v>0.5952804842520959</v>
      </c>
      <c r="T24" s="4">
        <f>(T5-T10) / T5</f>
        <v>0.66008522351322019</v>
      </c>
      <c r="U24" s="4">
        <f>(U5-U10) / U5</f>
        <v>0.56497762148337594</v>
      </c>
      <c r="XFD24" s="4"/>
    </row>
    <row r="25" spans="2:22 16384:16384" x14ac:dyDescent="0.2">
      <c r="B25" s="3" t="s">
        <v>22</v>
      </c>
      <c r="C25" s="4">
        <f>(C7-SUM(C8:C10))/C7</f>
        <v>0.57565615439468176</v>
      </c>
      <c r="D25" s="4">
        <f>(D7-SUM(D8:D10))/D7</f>
        <v>0.59081027567131728</v>
      </c>
      <c r="E25" s="4">
        <f>(E7-SUM(E8:E10))/E7</f>
        <v>0.6036324786324786</v>
      </c>
      <c r="F25" s="4">
        <f>(F7-SUM(F8:F10))/F7</f>
        <v>0.50789369666813922</v>
      </c>
      <c r="G25" s="4">
        <f>(G7-SUM(G8:G10))/G7</f>
        <v>0.59260897589828498</v>
      </c>
      <c r="H25" s="4">
        <f>(H7-SUM(H8:H10))/H7</f>
        <v>0.49377817245759376</v>
      </c>
      <c r="I25" s="4">
        <f>(I7-SUM(I8:I10))/I7</f>
        <v>0.55787735642741543</v>
      </c>
      <c r="J25" s="4">
        <f>(J7-SUM(J8:J10))/J7</f>
        <v>0.52189442334254144</v>
      </c>
      <c r="K25" s="4">
        <f>(K7-SUM(K8:K10))/K7</f>
        <v>0.61356687089665041</v>
      </c>
      <c r="L25" s="4">
        <f>(L7-SUM(L8:L10))/L7</f>
        <v>0.58463854107586932</v>
      </c>
      <c r="R25" s="4">
        <f>(R7-SUM(R8:R10))/R7</f>
        <v>0.52732430173844469</v>
      </c>
      <c r="S25" s="4">
        <f>(S7-SUM(S8:S10))/S7</f>
        <v>0.5197885673442928</v>
      </c>
      <c r="T25" s="4">
        <f>(T7-SUM(T8:T10))/T7</f>
        <v>0.57182150203153892</v>
      </c>
      <c r="U25" s="4">
        <f>(U7-SUM(U8:U10))/U7</f>
        <v>0.54002180529687005</v>
      </c>
      <c r="XFD25" s="4"/>
    </row>
    <row r="27" spans="2:22 16384:16384" x14ac:dyDescent="0.2">
      <c r="B27" s="1" t="s">
        <v>34</v>
      </c>
    </row>
    <row r="28" spans="2:22 16384:16384" x14ac:dyDescent="0.2">
      <c r="B28" s="1" t="s">
        <v>18</v>
      </c>
      <c r="C28" s="4"/>
      <c r="D28" s="4"/>
      <c r="E28" s="4"/>
      <c r="F28" s="4"/>
      <c r="G28" s="4">
        <f t="shared" ref="G28:K28" si="2">G3/C3-1</f>
        <v>-0.556503198294243</v>
      </c>
      <c r="H28" s="4">
        <f t="shared" si="2"/>
        <v>-0.30449591280653954</v>
      </c>
      <c r="I28" s="4">
        <f t="shared" si="2"/>
        <v>0.43955562852295738</v>
      </c>
      <c r="J28" s="4">
        <f t="shared" si="2"/>
        <v>-6.2285989189801105E-2</v>
      </c>
      <c r="K28" s="4">
        <f t="shared" si="2"/>
        <v>0.71103238866396756</v>
      </c>
      <c r="L28" s="4">
        <f>L3/H3-1</f>
        <v>-7.7277179236043048E-2</v>
      </c>
      <c r="S28" s="4">
        <f>+S3/R3-1</f>
        <v>4.5424999622088125E-2</v>
      </c>
      <c r="T28" s="4">
        <f>+T3/S3-1</f>
        <v>0.45741635096445821</v>
      </c>
      <c r="U28" s="4">
        <f>+U3/T3-1</f>
        <v>-0.1292463687594253</v>
      </c>
    </row>
    <row r="29" spans="2:22 16384:16384" x14ac:dyDescent="0.2">
      <c r="B29" s="1" t="s">
        <v>19</v>
      </c>
      <c r="C29" s="4"/>
      <c r="D29" s="4"/>
      <c r="E29" s="4"/>
      <c r="F29" s="4"/>
      <c r="G29" s="4">
        <f t="shared" ref="G29:K29" si="3">G4/C4-1</f>
        <v>6.8347231947715636E-2</v>
      </c>
      <c r="H29" s="4">
        <f t="shared" si="3"/>
        <v>0.11355538011820676</v>
      </c>
      <c r="I29" s="4">
        <f t="shared" si="3"/>
        <v>-0.22172614107883815</v>
      </c>
      <c r="J29" s="4">
        <f t="shared" si="3"/>
        <v>0.20448912921031881</v>
      </c>
      <c r="K29" s="4">
        <f t="shared" si="3"/>
        <v>8.0440136648922689E-3</v>
      </c>
      <c r="L29" s="4">
        <f>L4/H4-1</f>
        <v>-2.5580103086857431E-2</v>
      </c>
      <c r="S29" s="4">
        <f>+S4/R4-1</f>
        <v>0.2305105682130113</v>
      </c>
      <c r="T29" s="4">
        <f>+T4/S4-1</f>
        <v>0.17581593639816839</v>
      </c>
      <c r="U29" s="4">
        <f>+U4/T4-1</f>
        <v>1.2885239681268201E-2</v>
      </c>
    </row>
    <row r="30" spans="2:22 16384:16384" x14ac:dyDescent="0.2">
      <c r="B30" s="1" t="s">
        <v>20</v>
      </c>
      <c r="C30" s="4"/>
      <c r="D30" s="4"/>
      <c r="E30" s="4"/>
      <c r="F30" s="4"/>
      <c r="G30" s="4">
        <f t="shared" ref="G30:K30" si="4">G5/C5-1</f>
        <v>-7.2639345896899021E-2</v>
      </c>
      <c r="H30" s="4">
        <f t="shared" si="4"/>
        <v>-0.28154098025171392</v>
      </c>
      <c r="I30" s="4">
        <f t="shared" si="4"/>
        <v>-0.29928720445062584</v>
      </c>
      <c r="J30" s="4">
        <f t="shared" si="4"/>
        <v>6.484483557202414E-2</v>
      </c>
      <c r="K30" s="4">
        <f t="shared" si="4"/>
        <v>3.8169990860706493E-2</v>
      </c>
      <c r="L30" s="4">
        <f>L5/H5-1</f>
        <v>0.36124759666737871</v>
      </c>
      <c r="S30" s="4">
        <f>+S5/R5-1</f>
        <v>0.32049583244282975</v>
      </c>
      <c r="T30" s="4">
        <f>+T5/S5-1</f>
        <v>0.22302787039135086</v>
      </c>
      <c r="U30" s="4">
        <f>+U5/T5-1</f>
        <v>-0.17211444300346712</v>
      </c>
    </row>
    <row r="31" spans="2:22 16384:16384" x14ac:dyDescent="0.2">
      <c r="B31" s="1" t="s">
        <v>21</v>
      </c>
      <c r="G31" s="4">
        <f t="shared" ref="G31:K31" si="5">G6/C6-1</f>
        <v>0.17070654976792166</v>
      </c>
      <c r="H31" s="4">
        <f t="shared" si="5"/>
        <v>4.6690843155031692E-2</v>
      </c>
      <c r="I31" s="4">
        <f t="shared" si="5"/>
        <v>-9.7674418604651203E-2</v>
      </c>
      <c r="J31" s="4">
        <f t="shared" si="5"/>
        <v>0.33979269941415047</v>
      </c>
      <c r="K31" s="4">
        <f t="shared" si="5"/>
        <v>0.35638766519823784</v>
      </c>
      <c r="L31" s="4">
        <f>L6/H6-1</f>
        <v>0.24382849718492849</v>
      </c>
      <c r="S31" s="4">
        <f>+S6/R6-1</f>
        <v>-0.21404744255003705</v>
      </c>
      <c r="T31" s="4">
        <f>+T6/S6-1</f>
        <v>2.9120490450365466E-2</v>
      </c>
      <c r="U31" s="4">
        <f>+U6/T6-1</f>
        <v>0.10963455149501655</v>
      </c>
      <c r="V31" s="4">
        <f>+V6/U6-1</f>
        <v>-1</v>
      </c>
    </row>
    <row r="32" spans="2:22 16384:16384" x14ac:dyDescent="0.2">
      <c r="B32" s="3" t="s">
        <v>22</v>
      </c>
      <c r="S32" s="4">
        <f>+S7/R7-1</f>
        <v>0.18016894025886376</v>
      </c>
      <c r="T32" s="4">
        <f>+T7/S7-1</f>
        <v>0.24611957912933624</v>
      </c>
      <c r="U32" s="4">
        <f>+U7/T7-1</f>
        <v>-6.0375254442573967E-2</v>
      </c>
      <c r="V32" s="4">
        <f>+V7/U7-1</f>
        <v>2.700392949620678E-2</v>
      </c>
    </row>
  </sheetData>
  <pageMargins left="0.7" right="0.7" top="0.75" bottom="0.75" header="0.3" footer="0.3"/>
  <ignoredErrors>
    <ignoredError sqref="F8:M25 F7:L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2025-09-22T18:57:07Z</dcterms:created>
  <dcterms:modified xsi:type="dcterms:W3CDTF">2025-09-22T22:10:42Z</dcterms:modified>
</cp:coreProperties>
</file>