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F9E18C96-AEDB-AB45-8D06-B78A2E9EE0DD}" xr6:coauthVersionLast="47" xr6:coauthVersionMax="47" xr10:uidLastSave="{00000000-0000-0000-0000-000000000000}"/>
  <bookViews>
    <workbookView xWindow="15540" yWindow="3660" windowWidth="27640" windowHeight="16940" xr2:uid="{F3E4B738-5A62-0D49-9384-D08360BD8A3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1" i="2" l="1"/>
  <c r="AI19" i="2"/>
  <c r="F13" i="2"/>
  <c r="F11" i="2"/>
  <c r="F10" i="2"/>
  <c r="F8" i="2"/>
  <c r="F7" i="2"/>
  <c r="G19" i="2"/>
  <c r="G18" i="2"/>
  <c r="G17" i="2"/>
  <c r="H19" i="2"/>
  <c r="H18" i="2"/>
  <c r="H17" i="2"/>
  <c r="I19" i="2"/>
  <c r="I18" i="2"/>
  <c r="I17" i="2"/>
  <c r="J19" i="2"/>
  <c r="J18" i="2"/>
  <c r="J5" i="2"/>
  <c r="J4" i="2"/>
  <c r="F5" i="2"/>
  <c r="F4" i="2"/>
  <c r="F3" i="2"/>
  <c r="C6" i="2"/>
  <c r="C9" i="2" s="1"/>
  <c r="C12" i="2" s="1"/>
  <c r="C14" i="2" s="1"/>
  <c r="D6" i="2"/>
  <c r="D9" i="2" s="1"/>
  <c r="D12" i="2" s="1"/>
  <c r="D14" i="2" s="1"/>
  <c r="H6" i="2"/>
  <c r="H20" i="2" s="1"/>
  <c r="J13" i="2"/>
  <c r="J11" i="2"/>
  <c r="J10" i="2"/>
  <c r="J8" i="2"/>
  <c r="J7" i="2"/>
  <c r="J3" i="2"/>
  <c r="J17" i="2" s="1"/>
  <c r="E6" i="2"/>
  <c r="E9" i="2" s="1"/>
  <c r="E12" i="2" s="1"/>
  <c r="E14" i="2" s="1"/>
  <c r="I6" i="2"/>
  <c r="I9" i="2" s="1"/>
  <c r="I12" i="2" s="1"/>
  <c r="I14" i="2" s="1"/>
  <c r="V19" i="2"/>
  <c r="V18" i="2"/>
  <c r="V17" i="2"/>
  <c r="U6" i="2"/>
  <c r="U9" i="2" s="1"/>
  <c r="V6" i="2"/>
  <c r="V20" i="2" s="1"/>
  <c r="K19" i="2"/>
  <c r="K18" i="2"/>
  <c r="K17" i="2"/>
  <c r="G6" i="2"/>
  <c r="G9" i="2" s="1"/>
  <c r="G12" i="2" s="1"/>
  <c r="G14" i="2" s="1"/>
  <c r="K6" i="2"/>
  <c r="K20" i="2" s="1"/>
  <c r="J5" i="1"/>
  <c r="J8" i="1" s="1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K6" i="1"/>
  <c r="K7" i="1" s="1"/>
  <c r="U12" i="2" l="1"/>
  <c r="F9" i="2"/>
  <c r="F6" i="2"/>
  <c r="I20" i="2"/>
  <c r="G20" i="2"/>
  <c r="H9" i="2"/>
  <c r="H12" i="2" s="1"/>
  <c r="H14" i="2" s="1"/>
  <c r="W6" i="2"/>
  <c r="V9" i="2"/>
  <c r="J6" i="2"/>
  <c r="J20" i="2" s="1"/>
  <c r="K9" i="2"/>
  <c r="K12" i="2" s="1"/>
  <c r="K14" i="2" s="1"/>
  <c r="W7" i="2" l="1"/>
  <c r="X6" i="2"/>
  <c r="W20" i="2"/>
  <c r="W8" i="2"/>
  <c r="U14" i="2"/>
  <c r="F14" i="2" s="1"/>
  <c r="F12" i="2"/>
  <c r="V12" i="2"/>
  <c r="J9" i="2"/>
  <c r="Y6" i="2" l="1"/>
  <c r="X7" i="2"/>
  <c r="X20" i="2"/>
  <c r="X8" i="2"/>
  <c r="Y8" i="2" s="1"/>
  <c r="W9" i="2"/>
  <c r="J12" i="2"/>
  <c r="V14" i="2"/>
  <c r="J14" i="2" s="1"/>
  <c r="W11" i="2" l="1"/>
  <c r="W10" i="2"/>
  <c r="W12" i="2" s="1"/>
  <c r="W13" i="2" s="1"/>
  <c r="W14" i="2" s="1"/>
  <c r="X9" i="2"/>
  <c r="Z6" i="2"/>
  <c r="Y20" i="2"/>
  <c r="Y7" i="2"/>
  <c r="Y9" i="2" s="1"/>
  <c r="AA6" i="2" l="1"/>
  <c r="Z20" i="2"/>
  <c r="Z7" i="2"/>
  <c r="X10" i="2"/>
  <c r="X11" i="2"/>
  <c r="Y11" i="2" s="1"/>
  <c r="Z8" i="2"/>
  <c r="AA8" i="2" s="1"/>
  <c r="X12" i="2" l="1"/>
  <c r="X13" i="2" s="1"/>
  <c r="X14" i="2" s="1"/>
  <c r="Z9" i="2"/>
  <c r="AB6" i="2"/>
  <c r="AA20" i="2"/>
  <c r="AA7" i="2"/>
  <c r="AA9" i="2"/>
  <c r="Y10" i="2"/>
  <c r="Y12" i="2" s="1"/>
  <c r="Y13" i="2" l="1"/>
  <c r="Y14" i="2"/>
  <c r="AC6" i="2"/>
  <c r="AB20" i="2"/>
  <c r="AB8" i="2"/>
  <c r="AC8" i="2" s="1"/>
  <c r="AB7" i="2"/>
  <c r="Z10" i="2"/>
  <c r="AA10" i="2" s="1"/>
  <c r="Z11" i="2"/>
  <c r="AA11" i="2" s="1"/>
  <c r="Z12" i="2"/>
  <c r="Z13" i="2" s="1"/>
  <c r="Z14" i="2" s="1"/>
  <c r="AA12" i="2" l="1"/>
  <c r="AA13" i="2" s="1"/>
  <c r="AA14" i="2" s="1"/>
  <c r="AD6" i="2"/>
  <c r="AC20" i="2"/>
  <c r="AC7" i="2"/>
  <c r="AC9" i="2"/>
  <c r="AB9" i="2"/>
  <c r="AB10" i="2" l="1"/>
  <c r="AB11" i="2"/>
  <c r="AB12" i="2"/>
  <c r="AB13" i="2" s="1"/>
  <c r="AB14" i="2" s="1"/>
  <c r="AC10" i="2"/>
  <c r="AC11" i="2"/>
  <c r="AC12" i="2" s="1"/>
  <c r="AC13" i="2" s="1"/>
  <c r="AC14" i="2" s="1"/>
  <c r="AE6" i="2"/>
  <c r="AD20" i="2"/>
  <c r="AD8" i="2"/>
  <c r="AE8" i="2" s="1"/>
  <c r="AD7" i="2"/>
  <c r="AE20" i="2" l="1"/>
  <c r="AF6" i="2"/>
  <c r="AE7" i="2"/>
  <c r="AE9" i="2"/>
  <c r="AD9" i="2"/>
  <c r="AD10" i="2" l="1"/>
  <c r="AD11" i="2"/>
  <c r="AD12" i="2"/>
  <c r="AD13" i="2" s="1"/>
  <c r="AD14" i="2" s="1"/>
  <c r="AE10" i="2"/>
  <c r="AE11" i="2"/>
  <c r="AF20" i="2"/>
  <c r="AF8" i="2"/>
  <c r="AF7" i="2"/>
  <c r="AF9" i="2" s="1"/>
  <c r="AF10" i="2" s="1"/>
  <c r="AF11" i="2" l="1"/>
  <c r="AF12" i="2" s="1"/>
  <c r="AE12" i="2"/>
  <c r="AE13" i="2" s="1"/>
  <c r="AF13" i="2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DO14" i="2" s="1"/>
  <c r="DP14" i="2" s="1"/>
  <c r="DQ14" i="2" s="1"/>
  <c r="DR14" i="2" s="1"/>
  <c r="DS14" i="2" s="1"/>
  <c r="DT14" i="2" s="1"/>
  <c r="DU14" i="2" s="1"/>
  <c r="DV14" i="2" s="1"/>
  <c r="DW14" i="2" s="1"/>
  <c r="DX14" i="2" s="1"/>
  <c r="DY14" i="2" s="1"/>
  <c r="DZ14" i="2" s="1"/>
  <c r="EA14" i="2" s="1"/>
  <c r="EB14" i="2" s="1"/>
  <c r="EC14" i="2" s="1"/>
  <c r="ED14" i="2" s="1"/>
  <c r="EE14" i="2" s="1"/>
  <c r="EF14" i="2" s="1"/>
  <c r="EG14" i="2" s="1"/>
  <c r="EH14" i="2" s="1"/>
  <c r="EI14" i="2" s="1"/>
  <c r="EJ14" i="2" s="1"/>
  <c r="EK14" i="2" s="1"/>
  <c r="EL14" i="2" s="1"/>
  <c r="EM14" i="2" s="1"/>
  <c r="EN14" i="2" s="1"/>
  <c r="EO14" i="2" s="1"/>
  <c r="EP14" i="2" s="1"/>
  <c r="EQ14" i="2" s="1"/>
  <c r="ER14" i="2" s="1"/>
  <c r="ES14" i="2" s="1"/>
  <c r="ET14" i="2" s="1"/>
  <c r="EU14" i="2" s="1"/>
  <c r="EV14" i="2" s="1"/>
  <c r="EW14" i="2" s="1"/>
  <c r="EX14" i="2" s="1"/>
  <c r="EY14" i="2" s="1"/>
  <c r="EZ14" i="2" s="1"/>
  <c r="FA14" i="2" s="1"/>
  <c r="FB14" i="2" s="1"/>
  <c r="FC14" i="2" s="1"/>
  <c r="FD14" i="2" s="1"/>
  <c r="FE14" i="2" s="1"/>
  <c r="FF14" i="2" s="1"/>
  <c r="FG14" i="2" s="1"/>
  <c r="FH14" i="2" s="1"/>
  <c r="FI14" i="2" s="1"/>
  <c r="FJ14" i="2" s="1"/>
  <c r="FK14" i="2" s="1"/>
  <c r="FL14" i="2" s="1"/>
  <c r="FM14" i="2" s="1"/>
  <c r="FN14" i="2" s="1"/>
  <c r="FO14" i="2" s="1"/>
  <c r="FP14" i="2" s="1"/>
  <c r="FQ14" i="2" s="1"/>
  <c r="FR14" i="2" s="1"/>
  <c r="FS14" i="2" s="1"/>
  <c r="FT14" i="2" s="1"/>
  <c r="FU14" i="2" s="1"/>
  <c r="FV14" i="2" s="1"/>
  <c r="FW14" i="2" s="1"/>
  <c r="FX14" i="2" s="1"/>
  <c r="FY14" i="2" s="1"/>
  <c r="FZ14" i="2" s="1"/>
  <c r="GA14" i="2" s="1"/>
  <c r="GB14" i="2" s="1"/>
  <c r="GC14" i="2" s="1"/>
  <c r="GD14" i="2" s="1"/>
  <c r="GE14" i="2" s="1"/>
  <c r="GF14" i="2" s="1"/>
  <c r="GG14" i="2" s="1"/>
  <c r="GH14" i="2" s="1"/>
  <c r="GI14" i="2" s="1"/>
  <c r="GJ14" i="2" s="1"/>
  <c r="GK14" i="2" s="1"/>
  <c r="GL14" i="2" s="1"/>
  <c r="GM14" i="2" s="1"/>
  <c r="GN14" i="2" s="1"/>
  <c r="GO14" i="2" s="1"/>
  <c r="GP14" i="2" s="1"/>
  <c r="GQ14" i="2" s="1"/>
  <c r="GR14" i="2" s="1"/>
  <c r="GS14" i="2" s="1"/>
  <c r="GT14" i="2" s="1"/>
  <c r="GU14" i="2" s="1"/>
  <c r="GV14" i="2" s="1"/>
  <c r="GW14" i="2" s="1"/>
  <c r="GX14" i="2" s="1"/>
  <c r="GY14" i="2" s="1"/>
  <c r="GZ14" i="2" s="1"/>
  <c r="HA14" i="2" s="1"/>
  <c r="HB14" i="2" s="1"/>
  <c r="HC14" i="2" s="1"/>
  <c r="HD14" i="2" s="1"/>
  <c r="HE14" i="2" s="1"/>
  <c r="HF14" i="2" s="1"/>
  <c r="HG14" i="2" s="1"/>
  <c r="HH14" i="2" s="1"/>
  <c r="HI14" i="2" s="1"/>
  <c r="HJ14" i="2" s="1"/>
  <c r="HK14" i="2" s="1"/>
  <c r="HL14" i="2" s="1"/>
  <c r="HM14" i="2" s="1"/>
  <c r="HN14" i="2" s="1"/>
  <c r="HO14" i="2" s="1"/>
  <c r="HP14" i="2" s="1"/>
  <c r="HQ14" i="2" s="1"/>
  <c r="HR14" i="2" s="1"/>
  <c r="HS14" i="2" s="1"/>
  <c r="HT14" i="2" s="1"/>
  <c r="HU14" i="2" s="1"/>
  <c r="HV14" i="2" s="1"/>
  <c r="HW14" i="2" s="1"/>
  <c r="HX14" i="2" s="1"/>
  <c r="AI18" i="2" s="1"/>
  <c r="AI20" i="2" s="1"/>
  <c r="AI22" i="2" s="1"/>
  <c r="AE14" i="2"/>
</calcChain>
</file>

<file path=xl/sharedStrings.xml><?xml version="1.0" encoding="utf-8"?>
<sst xmlns="http://schemas.openxmlformats.org/spreadsheetml/2006/main" count="55" uniqueCount="50">
  <si>
    <t>Reservoir Media</t>
  </si>
  <si>
    <t xml:space="preserve">CEO </t>
  </si>
  <si>
    <t xml:space="preserve">CFO </t>
  </si>
  <si>
    <t>P</t>
  </si>
  <si>
    <t>S</t>
  </si>
  <si>
    <t>MC</t>
  </si>
  <si>
    <t>C</t>
  </si>
  <si>
    <t>D</t>
  </si>
  <si>
    <t>EV</t>
  </si>
  <si>
    <t>Q225</t>
  </si>
  <si>
    <t>Q126</t>
  </si>
  <si>
    <t>Q124</t>
  </si>
  <si>
    <t>Q224</t>
  </si>
  <si>
    <t>Q324</t>
  </si>
  <si>
    <t>Q424</t>
  </si>
  <si>
    <t>Q125</t>
  </si>
  <si>
    <t>Q325</t>
  </si>
  <si>
    <t>Q425</t>
  </si>
  <si>
    <t xml:space="preserve">Music Publishing </t>
  </si>
  <si>
    <t xml:space="preserve">Recorded Music </t>
  </si>
  <si>
    <t xml:space="preserve">Other </t>
  </si>
  <si>
    <t xml:space="preserve">Total Revenue </t>
  </si>
  <si>
    <t xml:space="preserve">Costs </t>
  </si>
  <si>
    <t>Administration</t>
  </si>
  <si>
    <t xml:space="preserve">Operating Income </t>
  </si>
  <si>
    <t>Interest Expense</t>
  </si>
  <si>
    <t>Other Income</t>
  </si>
  <si>
    <t xml:space="preserve">EBT </t>
  </si>
  <si>
    <t>Taxes</t>
  </si>
  <si>
    <t xml:space="preserve">Net Income </t>
  </si>
  <si>
    <t>Q226</t>
  </si>
  <si>
    <t>Q326</t>
  </si>
  <si>
    <t>Q426</t>
  </si>
  <si>
    <t xml:space="preserve">Terminal </t>
  </si>
  <si>
    <t>Discount</t>
  </si>
  <si>
    <t>NPV</t>
  </si>
  <si>
    <t>Shares</t>
  </si>
  <si>
    <t xml:space="preserve">Estimate </t>
  </si>
  <si>
    <t>Upside</t>
  </si>
  <si>
    <t xml:space="preserve">Current </t>
  </si>
  <si>
    <t xml:space="preserve">Founded </t>
  </si>
  <si>
    <t>HQ</t>
  </si>
  <si>
    <t>NY</t>
  </si>
  <si>
    <t xml:space="preserve">Joni Mitchell, </t>
  </si>
  <si>
    <t>2 Chainz</t>
  </si>
  <si>
    <t xml:space="preserve">Lil yachty </t>
  </si>
  <si>
    <t xml:space="preserve">Isley Brothers </t>
  </si>
  <si>
    <t xml:space="preserve">Young Thug </t>
  </si>
  <si>
    <t>Dj Drama</t>
  </si>
  <si>
    <t>Rick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</si>
</sst>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10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25400</xdr:colOff>
      <xdr:row>0</xdr:row>
      <xdr:rowOff>76200</xdr:rowOff>
    </xdr:from>
    <xdr:to>
      <xdr:col>22</xdr:col>
      <xdr:colOff>38100</xdr:colOff>
      <xdr:row>38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C3C5B83-9B9F-5FEF-3B17-BA7DE607CAE3}"/>
            </a:ext>
          </a:extLst>
        </xdr:cNvPr>
        <xdr:cNvCxnSpPr/>
      </xdr:nvCxnSpPr>
      <xdr:spPr>
        <a:xfrm>
          <a:off x="11747500" y="76200"/>
          <a:ext cx="12700" cy="7759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0</xdr:row>
      <xdr:rowOff>63500</xdr:rowOff>
    </xdr:from>
    <xdr:to>
      <xdr:col>11</xdr:col>
      <xdr:colOff>50800</xdr:colOff>
      <xdr:row>38</xdr:row>
      <xdr:rowOff>101600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1879937-0332-AB46-A699-105AF9C712E0}"/>
            </a:ext>
          </a:extLst>
        </xdr:cNvPr>
        <xdr:cNvCxnSpPr/>
      </xdr:nvCxnSpPr>
      <xdr:spPr>
        <a:xfrm>
          <a:off x="6108700" y="63500"/>
          <a:ext cx="12700" cy="7759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248C-9D28-F447-8252-3B1639FB42C5}">
  <dimension ref="B2:K16"/>
  <sheetViews>
    <sheetView tabSelected="1" zoomScale="143" workbookViewId="0">
      <selection activeCell="J4" sqref="J4"/>
    </sheetView>
  </sheetViews>
  <sheetFormatPr baseColWidth="10" defaultRowHeight="16" x14ac:dyDescent="0.2"/>
  <cols>
    <col min="1" max="1" width="3.1640625" style="1" customWidth="1"/>
    <col min="2" max="2" width="14.1640625" style="1" bestFit="1" customWidth="1"/>
    <col min="3" max="3" width="5.33203125" style="1" bestFit="1" customWidth="1"/>
    <col min="4" max="8" width="10.83203125" style="1"/>
    <col min="9" max="9" width="4" style="1" bestFit="1" customWidth="1"/>
    <col min="10" max="10" width="4.6640625" style="1" bestFit="1" customWidth="1"/>
    <col min="11" max="11" width="5.5" style="1" bestFit="1" customWidth="1"/>
    <col min="12" max="16384" width="10.83203125" style="1"/>
  </cols>
  <sheetData>
    <row r="2" spans="2:11" x14ac:dyDescent="0.2">
      <c r="B2" t="s">
        <v>0</v>
      </c>
    </row>
    <row r="3" spans="2:11" x14ac:dyDescent="0.2">
      <c r="B3" s="1" t="s">
        <v>1</v>
      </c>
      <c r="I3" s="1" t="s">
        <v>3</v>
      </c>
      <c r="J3" s="2">
        <v>8.0500000000000007</v>
      </c>
    </row>
    <row r="4" spans="2:11" x14ac:dyDescent="0.2">
      <c r="B4" s="1" t="s">
        <v>2</v>
      </c>
      <c r="I4" s="1" t="s">
        <v>4</v>
      </c>
      <c r="J4" s="1">
        <v>65.559022999999996</v>
      </c>
      <c r="K4" s="1" t="s">
        <v>10</v>
      </c>
    </row>
    <row r="5" spans="2:11" x14ac:dyDescent="0.2">
      <c r="B5" s="1" t="s">
        <v>40</v>
      </c>
      <c r="C5" s="1">
        <v>2007</v>
      </c>
      <c r="I5" s="1" t="s">
        <v>5</v>
      </c>
      <c r="J5" s="1">
        <f>+J3*J4</f>
        <v>527.75013515000001</v>
      </c>
    </row>
    <row r="6" spans="2:11" x14ac:dyDescent="0.2">
      <c r="B6" s="1" t="s">
        <v>41</v>
      </c>
      <c r="C6" s="1" t="s">
        <v>42</v>
      </c>
      <c r="I6" s="1" t="s">
        <v>6</v>
      </c>
      <c r="J6" s="1">
        <v>14.857144</v>
      </c>
      <c r="K6" s="1" t="str">
        <f>+K4</f>
        <v>Q126</v>
      </c>
    </row>
    <row r="7" spans="2:11" x14ac:dyDescent="0.2">
      <c r="I7" s="1" t="s">
        <v>7</v>
      </c>
      <c r="J7" s="1">
        <v>387.36706500000003</v>
      </c>
      <c r="K7" s="1" t="str">
        <f>+K6</f>
        <v>Q126</v>
      </c>
    </row>
    <row r="8" spans="2:11" x14ac:dyDescent="0.2">
      <c r="I8" s="1" t="s">
        <v>8</v>
      </c>
      <c r="J8" s="1">
        <f>+J5-J6+J7</f>
        <v>900.26005615000008</v>
      </c>
    </row>
    <row r="10" spans="2:11" x14ac:dyDescent="0.2">
      <c r="B10" s="1" t="s">
        <v>43</v>
      </c>
    </row>
    <row r="11" spans="2:11" x14ac:dyDescent="0.2">
      <c r="B11" s="1" t="s">
        <v>44</v>
      </c>
    </row>
    <row r="12" spans="2:11" x14ac:dyDescent="0.2">
      <c r="B12" s="1" t="s">
        <v>45</v>
      </c>
    </row>
    <row r="13" spans="2:11" x14ac:dyDescent="0.2">
      <c r="B13" s="1" t="s">
        <v>46</v>
      </c>
    </row>
    <row r="14" spans="2:11" x14ac:dyDescent="0.2">
      <c r="B14" s="1" t="s">
        <v>47</v>
      </c>
    </row>
    <row r="15" spans="2:11" x14ac:dyDescent="0.2">
      <c r="B15" s="1" t="s">
        <v>48</v>
      </c>
    </row>
    <row r="16" spans="2:11" x14ac:dyDescent="0.2">
      <c r="B16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08B-D722-0540-8BB8-93BBC958481C}">
  <dimension ref="B1:HX22"/>
  <sheetViews>
    <sheetView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AI20" sqref="AI20"/>
    </sheetView>
  </sheetViews>
  <sheetFormatPr baseColWidth="10" defaultRowHeight="16" x14ac:dyDescent="0.2"/>
  <cols>
    <col min="1" max="1" width="2.5" style="3" customWidth="1"/>
    <col min="2" max="2" width="15.83203125" style="3" bestFit="1" customWidth="1"/>
    <col min="3" max="5" width="6.6640625" style="3" bestFit="1" customWidth="1"/>
    <col min="6" max="6" width="7.33203125" style="3" bestFit="1" customWidth="1"/>
    <col min="7" max="9" width="6.6640625" style="3" bestFit="1" customWidth="1"/>
    <col min="10" max="10" width="7.33203125" style="3" bestFit="1" customWidth="1"/>
    <col min="11" max="11" width="6.6640625" style="3" bestFit="1" customWidth="1"/>
    <col min="12" max="14" width="5.5" style="3" customWidth="1"/>
    <col min="15" max="16" width="4.5" style="3" customWidth="1"/>
    <col min="17" max="20" width="5.1640625" style="3" bestFit="1" customWidth="1"/>
    <col min="21" max="32" width="7.6640625" style="3" bestFit="1" customWidth="1"/>
    <col min="33" max="33" width="6.6640625" style="3" bestFit="1" customWidth="1"/>
    <col min="34" max="34" width="9" style="3" bestFit="1" customWidth="1"/>
    <col min="35" max="35" width="7.6640625" style="3" bestFit="1" customWidth="1"/>
    <col min="36" max="100" width="6.6640625" style="3" bestFit="1" customWidth="1"/>
    <col min="101" max="232" width="7.6640625" style="3" bestFit="1" customWidth="1"/>
    <col min="233" max="16384" width="10.83203125" style="3"/>
  </cols>
  <sheetData>
    <row r="1" spans="2:232" x14ac:dyDescent="0.2">
      <c r="D1" s="3">
        <v>45199</v>
      </c>
      <c r="E1" s="3">
        <v>45291</v>
      </c>
      <c r="H1" s="3">
        <v>45565</v>
      </c>
      <c r="I1" s="3">
        <v>45657</v>
      </c>
    </row>
    <row r="2" spans="2:232" s="1" customFormat="1" x14ac:dyDescent="0.2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9</v>
      </c>
      <c r="I2" s="1" t="s">
        <v>16</v>
      </c>
      <c r="J2" s="1" t="s">
        <v>17</v>
      </c>
      <c r="K2" s="1" t="s">
        <v>10</v>
      </c>
      <c r="L2" s="1" t="s">
        <v>30</v>
      </c>
      <c r="M2" s="1" t="s">
        <v>31</v>
      </c>
      <c r="N2" s="1" t="s">
        <v>32</v>
      </c>
      <c r="Q2" s="1">
        <v>2020</v>
      </c>
      <c r="R2" s="1">
        <f>+Q2+1</f>
        <v>2021</v>
      </c>
      <c r="S2" s="1">
        <f t="shared" ref="S2:AG2" si="0">+R2+1</f>
        <v>2022</v>
      </c>
      <c r="T2" s="1">
        <f t="shared" si="0"/>
        <v>2023</v>
      </c>
      <c r="U2" s="1">
        <f t="shared" si="0"/>
        <v>2024</v>
      </c>
      <c r="V2" s="1">
        <f t="shared" si="0"/>
        <v>2025</v>
      </c>
      <c r="W2" s="1">
        <f t="shared" si="0"/>
        <v>2026</v>
      </c>
      <c r="X2" s="1">
        <f t="shared" si="0"/>
        <v>2027</v>
      </c>
      <c r="Y2" s="1">
        <f t="shared" si="0"/>
        <v>2028</v>
      </c>
      <c r="Z2" s="1">
        <f t="shared" si="0"/>
        <v>2029</v>
      </c>
      <c r="AA2" s="1">
        <f t="shared" si="0"/>
        <v>2030</v>
      </c>
      <c r="AB2" s="1">
        <f t="shared" si="0"/>
        <v>2031</v>
      </c>
      <c r="AC2" s="1">
        <f t="shared" si="0"/>
        <v>2032</v>
      </c>
      <c r="AD2" s="1">
        <f t="shared" si="0"/>
        <v>2033</v>
      </c>
      <c r="AE2" s="1">
        <f t="shared" si="0"/>
        <v>2034</v>
      </c>
      <c r="AF2" s="1">
        <f t="shared" si="0"/>
        <v>2035</v>
      </c>
      <c r="AG2" s="1">
        <f t="shared" si="0"/>
        <v>2036</v>
      </c>
      <c r="AH2" s="1">
        <f t="shared" ref="AH2:CS2" si="1">+AG2+1</f>
        <v>2037</v>
      </c>
      <c r="AI2" s="1">
        <f t="shared" si="1"/>
        <v>2038</v>
      </c>
      <c r="AJ2" s="1">
        <f t="shared" si="1"/>
        <v>2039</v>
      </c>
      <c r="AK2" s="1">
        <f t="shared" si="1"/>
        <v>2040</v>
      </c>
      <c r="AL2" s="1">
        <f t="shared" si="1"/>
        <v>2041</v>
      </c>
      <c r="AM2" s="1">
        <f t="shared" si="1"/>
        <v>2042</v>
      </c>
      <c r="AN2" s="1">
        <f t="shared" si="1"/>
        <v>2043</v>
      </c>
      <c r="AO2" s="1">
        <f t="shared" si="1"/>
        <v>2044</v>
      </c>
      <c r="AP2" s="1">
        <f t="shared" si="1"/>
        <v>2045</v>
      </c>
      <c r="AQ2" s="1">
        <f t="shared" si="1"/>
        <v>2046</v>
      </c>
      <c r="AR2" s="1">
        <f t="shared" si="1"/>
        <v>2047</v>
      </c>
      <c r="AS2" s="1">
        <f t="shared" si="1"/>
        <v>2048</v>
      </c>
      <c r="AT2" s="1">
        <f t="shared" si="1"/>
        <v>2049</v>
      </c>
      <c r="AU2" s="1">
        <f t="shared" si="1"/>
        <v>2050</v>
      </c>
      <c r="AV2" s="1">
        <f t="shared" si="1"/>
        <v>2051</v>
      </c>
      <c r="AW2" s="1">
        <f t="shared" si="1"/>
        <v>2052</v>
      </c>
      <c r="AX2" s="1">
        <f t="shared" si="1"/>
        <v>2053</v>
      </c>
      <c r="AY2" s="1">
        <f t="shared" si="1"/>
        <v>2054</v>
      </c>
      <c r="AZ2" s="1">
        <f t="shared" si="1"/>
        <v>2055</v>
      </c>
      <c r="BA2" s="1">
        <f t="shared" si="1"/>
        <v>2056</v>
      </c>
      <c r="BB2" s="1">
        <f t="shared" si="1"/>
        <v>2057</v>
      </c>
      <c r="BC2" s="1">
        <f t="shared" si="1"/>
        <v>2058</v>
      </c>
      <c r="BD2" s="1">
        <f t="shared" si="1"/>
        <v>2059</v>
      </c>
      <c r="BE2" s="1">
        <f t="shared" si="1"/>
        <v>2060</v>
      </c>
      <c r="BF2" s="1">
        <f t="shared" si="1"/>
        <v>2061</v>
      </c>
      <c r="BG2" s="1">
        <f t="shared" si="1"/>
        <v>2062</v>
      </c>
      <c r="BH2" s="1">
        <f t="shared" si="1"/>
        <v>2063</v>
      </c>
      <c r="BI2" s="1">
        <f t="shared" si="1"/>
        <v>2064</v>
      </c>
      <c r="BJ2" s="1">
        <f t="shared" si="1"/>
        <v>2065</v>
      </c>
      <c r="BK2" s="1">
        <f t="shared" si="1"/>
        <v>2066</v>
      </c>
      <c r="BL2" s="1">
        <f t="shared" si="1"/>
        <v>2067</v>
      </c>
      <c r="BM2" s="1">
        <f t="shared" si="1"/>
        <v>2068</v>
      </c>
      <c r="BN2" s="1">
        <f t="shared" si="1"/>
        <v>2069</v>
      </c>
      <c r="BO2" s="1">
        <f t="shared" si="1"/>
        <v>2070</v>
      </c>
      <c r="BP2" s="1">
        <f t="shared" si="1"/>
        <v>2071</v>
      </c>
      <c r="BQ2" s="1">
        <f t="shared" si="1"/>
        <v>2072</v>
      </c>
      <c r="BR2" s="1">
        <f t="shared" si="1"/>
        <v>2073</v>
      </c>
      <c r="BS2" s="1">
        <f t="shared" si="1"/>
        <v>2074</v>
      </c>
      <c r="BT2" s="1">
        <f t="shared" si="1"/>
        <v>2075</v>
      </c>
      <c r="BU2" s="1">
        <f t="shared" si="1"/>
        <v>2076</v>
      </c>
      <c r="BV2" s="1">
        <f t="shared" si="1"/>
        <v>2077</v>
      </c>
      <c r="BW2" s="1">
        <f t="shared" si="1"/>
        <v>2078</v>
      </c>
      <c r="BX2" s="1">
        <f t="shared" si="1"/>
        <v>2079</v>
      </c>
      <c r="BY2" s="1">
        <f t="shared" si="1"/>
        <v>2080</v>
      </c>
      <c r="BZ2" s="1">
        <f t="shared" si="1"/>
        <v>2081</v>
      </c>
      <c r="CA2" s="1">
        <f t="shared" si="1"/>
        <v>2082</v>
      </c>
      <c r="CB2" s="1">
        <f t="shared" si="1"/>
        <v>2083</v>
      </c>
      <c r="CC2" s="1">
        <f t="shared" si="1"/>
        <v>2084</v>
      </c>
      <c r="CD2" s="1">
        <f t="shared" si="1"/>
        <v>2085</v>
      </c>
      <c r="CE2" s="1">
        <f t="shared" si="1"/>
        <v>2086</v>
      </c>
      <c r="CF2" s="1">
        <f t="shared" si="1"/>
        <v>2087</v>
      </c>
      <c r="CG2" s="1">
        <f t="shared" si="1"/>
        <v>2088</v>
      </c>
      <c r="CH2" s="1">
        <f t="shared" si="1"/>
        <v>2089</v>
      </c>
      <c r="CI2" s="1">
        <f t="shared" si="1"/>
        <v>2090</v>
      </c>
      <c r="CJ2" s="1">
        <f t="shared" si="1"/>
        <v>2091</v>
      </c>
      <c r="CK2" s="1">
        <f t="shared" si="1"/>
        <v>2092</v>
      </c>
      <c r="CL2" s="1">
        <f t="shared" si="1"/>
        <v>2093</v>
      </c>
      <c r="CM2" s="1">
        <f t="shared" si="1"/>
        <v>2094</v>
      </c>
      <c r="CN2" s="1">
        <f t="shared" si="1"/>
        <v>2095</v>
      </c>
      <c r="CO2" s="1">
        <f t="shared" si="1"/>
        <v>2096</v>
      </c>
      <c r="CP2" s="1">
        <f t="shared" si="1"/>
        <v>2097</v>
      </c>
      <c r="CQ2" s="1">
        <f t="shared" si="1"/>
        <v>2098</v>
      </c>
      <c r="CR2" s="1">
        <f t="shared" si="1"/>
        <v>2099</v>
      </c>
      <c r="CS2" s="1">
        <f t="shared" si="1"/>
        <v>2100</v>
      </c>
      <c r="CT2" s="1">
        <f t="shared" ref="CT2:FE2" si="2">+CS2+1</f>
        <v>2101</v>
      </c>
      <c r="CU2" s="1">
        <f t="shared" si="2"/>
        <v>2102</v>
      </c>
      <c r="CV2" s="1">
        <f t="shared" si="2"/>
        <v>2103</v>
      </c>
      <c r="CW2" s="1">
        <f t="shared" si="2"/>
        <v>2104</v>
      </c>
      <c r="CX2" s="1">
        <f t="shared" si="2"/>
        <v>2105</v>
      </c>
      <c r="CY2" s="1">
        <f t="shared" si="2"/>
        <v>2106</v>
      </c>
      <c r="CZ2" s="1">
        <f t="shared" si="2"/>
        <v>2107</v>
      </c>
      <c r="DA2" s="1">
        <f t="shared" si="2"/>
        <v>2108</v>
      </c>
      <c r="DB2" s="1">
        <f t="shared" si="2"/>
        <v>2109</v>
      </c>
      <c r="DC2" s="1">
        <f t="shared" si="2"/>
        <v>2110</v>
      </c>
      <c r="DD2" s="1">
        <f t="shared" si="2"/>
        <v>2111</v>
      </c>
      <c r="DE2" s="1">
        <f t="shared" si="2"/>
        <v>2112</v>
      </c>
      <c r="DF2" s="1">
        <f t="shared" si="2"/>
        <v>2113</v>
      </c>
      <c r="DG2" s="1">
        <f t="shared" si="2"/>
        <v>2114</v>
      </c>
      <c r="DH2" s="1">
        <f t="shared" si="2"/>
        <v>2115</v>
      </c>
      <c r="DI2" s="1">
        <f t="shared" si="2"/>
        <v>2116</v>
      </c>
      <c r="DJ2" s="1">
        <f t="shared" si="2"/>
        <v>2117</v>
      </c>
      <c r="DK2" s="1">
        <f t="shared" si="2"/>
        <v>2118</v>
      </c>
      <c r="DL2" s="1">
        <f t="shared" si="2"/>
        <v>2119</v>
      </c>
      <c r="DM2" s="1">
        <f t="shared" si="2"/>
        <v>2120</v>
      </c>
      <c r="DN2" s="1">
        <f t="shared" si="2"/>
        <v>2121</v>
      </c>
      <c r="DO2" s="1">
        <f t="shared" si="2"/>
        <v>2122</v>
      </c>
      <c r="DP2" s="1">
        <f t="shared" si="2"/>
        <v>2123</v>
      </c>
      <c r="DQ2" s="1">
        <f t="shared" si="2"/>
        <v>2124</v>
      </c>
      <c r="DR2" s="1">
        <f t="shared" si="2"/>
        <v>2125</v>
      </c>
      <c r="DS2" s="1">
        <f t="shared" si="2"/>
        <v>2126</v>
      </c>
      <c r="DT2" s="1">
        <f t="shared" si="2"/>
        <v>2127</v>
      </c>
      <c r="DU2" s="1">
        <f t="shared" si="2"/>
        <v>2128</v>
      </c>
      <c r="DV2" s="1">
        <f t="shared" si="2"/>
        <v>2129</v>
      </c>
      <c r="DW2" s="1">
        <f t="shared" si="2"/>
        <v>2130</v>
      </c>
      <c r="DX2" s="1">
        <f t="shared" si="2"/>
        <v>2131</v>
      </c>
      <c r="DY2" s="1">
        <f t="shared" si="2"/>
        <v>2132</v>
      </c>
      <c r="DZ2" s="1">
        <f t="shared" si="2"/>
        <v>2133</v>
      </c>
      <c r="EA2" s="1">
        <f t="shared" si="2"/>
        <v>2134</v>
      </c>
      <c r="EB2" s="1">
        <f t="shared" si="2"/>
        <v>2135</v>
      </c>
      <c r="EC2" s="1">
        <f t="shared" si="2"/>
        <v>2136</v>
      </c>
      <c r="ED2" s="1">
        <f t="shared" si="2"/>
        <v>2137</v>
      </c>
      <c r="EE2" s="1">
        <f t="shared" si="2"/>
        <v>2138</v>
      </c>
      <c r="EF2" s="1">
        <f t="shared" si="2"/>
        <v>2139</v>
      </c>
      <c r="EG2" s="1">
        <f t="shared" si="2"/>
        <v>2140</v>
      </c>
      <c r="EH2" s="1">
        <f t="shared" si="2"/>
        <v>2141</v>
      </c>
      <c r="EI2" s="1">
        <f t="shared" si="2"/>
        <v>2142</v>
      </c>
      <c r="EJ2" s="1">
        <f t="shared" si="2"/>
        <v>2143</v>
      </c>
      <c r="EK2" s="1">
        <f t="shared" si="2"/>
        <v>2144</v>
      </c>
      <c r="EL2" s="1">
        <f t="shared" si="2"/>
        <v>2145</v>
      </c>
      <c r="EM2" s="1">
        <f t="shared" si="2"/>
        <v>2146</v>
      </c>
      <c r="EN2" s="1">
        <f t="shared" si="2"/>
        <v>2147</v>
      </c>
      <c r="EO2" s="1">
        <f t="shared" si="2"/>
        <v>2148</v>
      </c>
      <c r="EP2" s="1">
        <f t="shared" si="2"/>
        <v>2149</v>
      </c>
      <c r="EQ2" s="1">
        <f t="shared" si="2"/>
        <v>2150</v>
      </c>
      <c r="ER2" s="1">
        <f t="shared" si="2"/>
        <v>2151</v>
      </c>
      <c r="ES2" s="1">
        <f t="shared" si="2"/>
        <v>2152</v>
      </c>
      <c r="ET2" s="1">
        <f t="shared" si="2"/>
        <v>2153</v>
      </c>
      <c r="EU2" s="1">
        <f t="shared" si="2"/>
        <v>2154</v>
      </c>
      <c r="EV2" s="1">
        <f t="shared" si="2"/>
        <v>2155</v>
      </c>
      <c r="EW2" s="1">
        <f t="shared" si="2"/>
        <v>2156</v>
      </c>
      <c r="EX2" s="1">
        <f t="shared" si="2"/>
        <v>2157</v>
      </c>
      <c r="EY2" s="1">
        <f t="shared" si="2"/>
        <v>2158</v>
      </c>
      <c r="EZ2" s="1">
        <f t="shared" si="2"/>
        <v>2159</v>
      </c>
      <c r="FA2" s="1">
        <f t="shared" si="2"/>
        <v>2160</v>
      </c>
      <c r="FB2" s="1">
        <f t="shared" si="2"/>
        <v>2161</v>
      </c>
      <c r="FC2" s="1">
        <f t="shared" si="2"/>
        <v>2162</v>
      </c>
      <c r="FD2" s="1">
        <f t="shared" si="2"/>
        <v>2163</v>
      </c>
      <c r="FE2" s="1">
        <f t="shared" si="2"/>
        <v>2164</v>
      </c>
      <c r="FF2" s="1">
        <f t="shared" ref="FF2:HQ2" si="3">+FE2+1</f>
        <v>2165</v>
      </c>
      <c r="FG2" s="1">
        <f t="shared" si="3"/>
        <v>2166</v>
      </c>
      <c r="FH2" s="1">
        <f t="shared" si="3"/>
        <v>2167</v>
      </c>
      <c r="FI2" s="1">
        <f t="shared" si="3"/>
        <v>2168</v>
      </c>
      <c r="FJ2" s="1">
        <f t="shared" si="3"/>
        <v>2169</v>
      </c>
      <c r="FK2" s="1">
        <f t="shared" si="3"/>
        <v>2170</v>
      </c>
      <c r="FL2" s="1">
        <f t="shared" si="3"/>
        <v>2171</v>
      </c>
      <c r="FM2" s="1">
        <f t="shared" si="3"/>
        <v>2172</v>
      </c>
      <c r="FN2" s="1">
        <f t="shared" si="3"/>
        <v>2173</v>
      </c>
      <c r="FO2" s="1">
        <f t="shared" si="3"/>
        <v>2174</v>
      </c>
      <c r="FP2" s="1">
        <f t="shared" si="3"/>
        <v>2175</v>
      </c>
      <c r="FQ2" s="1">
        <f t="shared" si="3"/>
        <v>2176</v>
      </c>
      <c r="FR2" s="1">
        <f t="shared" si="3"/>
        <v>2177</v>
      </c>
      <c r="FS2" s="1">
        <f t="shared" si="3"/>
        <v>2178</v>
      </c>
      <c r="FT2" s="1">
        <f t="shared" si="3"/>
        <v>2179</v>
      </c>
      <c r="FU2" s="1">
        <f t="shared" si="3"/>
        <v>2180</v>
      </c>
      <c r="FV2" s="1">
        <f t="shared" si="3"/>
        <v>2181</v>
      </c>
      <c r="FW2" s="1">
        <f t="shared" si="3"/>
        <v>2182</v>
      </c>
      <c r="FX2" s="1">
        <f t="shared" si="3"/>
        <v>2183</v>
      </c>
      <c r="FY2" s="1">
        <f t="shared" si="3"/>
        <v>2184</v>
      </c>
      <c r="FZ2" s="1">
        <f t="shared" si="3"/>
        <v>2185</v>
      </c>
      <c r="GA2" s="1">
        <f t="shared" si="3"/>
        <v>2186</v>
      </c>
      <c r="GB2" s="1">
        <f t="shared" si="3"/>
        <v>2187</v>
      </c>
      <c r="GC2" s="1">
        <f t="shared" si="3"/>
        <v>2188</v>
      </c>
      <c r="GD2" s="1">
        <f t="shared" si="3"/>
        <v>2189</v>
      </c>
      <c r="GE2" s="1">
        <f t="shared" si="3"/>
        <v>2190</v>
      </c>
      <c r="GF2" s="1">
        <f t="shared" si="3"/>
        <v>2191</v>
      </c>
      <c r="GG2" s="1">
        <f t="shared" si="3"/>
        <v>2192</v>
      </c>
      <c r="GH2" s="1">
        <f t="shared" si="3"/>
        <v>2193</v>
      </c>
      <c r="GI2" s="1">
        <f t="shared" si="3"/>
        <v>2194</v>
      </c>
      <c r="GJ2" s="1">
        <f t="shared" si="3"/>
        <v>2195</v>
      </c>
      <c r="GK2" s="1">
        <f t="shared" si="3"/>
        <v>2196</v>
      </c>
      <c r="GL2" s="1">
        <f t="shared" si="3"/>
        <v>2197</v>
      </c>
      <c r="GM2" s="1">
        <f t="shared" si="3"/>
        <v>2198</v>
      </c>
      <c r="GN2" s="1">
        <f t="shared" si="3"/>
        <v>2199</v>
      </c>
      <c r="GO2" s="1">
        <f t="shared" si="3"/>
        <v>2200</v>
      </c>
      <c r="GP2" s="1">
        <f t="shared" si="3"/>
        <v>2201</v>
      </c>
      <c r="GQ2" s="1">
        <f t="shared" si="3"/>
        <v>2202</v>
      </c>
      <c r="GR2" s="1">
        <f t="shared" si="3"/>
        <v>2203</v>
      </c>
      <c r="GS2" s="1">
        <f t="shared" si="3"/>
        <v>2204</v>
      </c>
      <c r="GT2" s="1">
        <f t="shared" si="3"/>
        <v>2205</v>
      </c>
      <c r="GU2" s="1">
        <f t="shared" si="3"/>
        <v>2206</v>
      </c>
      <c r="GV2" s="1">
        <f t="shared" si="3"/>
        <v>2207</v>
      </c>
      <c r="GW2" s="1">
        <f t="shared" si="3"/>
        <v>2208</v>
      </c>
      <c r="GX2" s="1">
        <f t="shared" si="3"/>
        <v>2209</v>
      </c>
      <c r="GY2" s="1">
        <f t="shared" si="3"/>
        <v>2210</v>
      </c>
      <c r="GZ2" s="1">
        <f t="shared" si="3"/>
        <v>2211</v>
      </c>
      <c r="HA2" s="1">
        <f t="shared" si="3"/>
        <v>2212</v>
      </c>
      <c r="HB2" s="1">
        <f t="shared" si="3"/>
        <v>2213</v>
      </c>
      <c r="HC2" s="1">
        <f t="shared" si="3"/>
        <v>2214</v>
      </c>
      <c r="HD2" s="1">
        <f t="shared" si="3"/>
        <v>2215</v>
      </c>
      <c r="HE2" s="1">
        <f t="shared" si="3"/>
        <v>2216</v>
      </c>
      <c r="HF2" s="1">
        <f t="shared" si="3"/>
        <v>2217</v>
      </c>
      <c r="HG2" s="1">
        <f t="shared" si="3"/>
        <v>2218</v>
      </c>
      <c r="HH2" s="1">
        <f t="shared" si="3"/>
        <v>2219</v>
      </c>
      <c r="HI2" s="1">
        <f t="shared" si="3"/>
        <v>2220</v>
      </c>
      <c r="HJ2" s="1">
        <f t="shared" si="3"/>
        <v>2221</v>
      </c>
      <c r="HK2" s="1">
        <f t="shared" si="3"/>
        <v>2222</v>
      </c>
      <c r="HL2" s="1">
        <f t="shared" si="3"/>
        <v>2223</v>
      </c>
      <c r="HM2" s="1">
        <f t="shared" si="3"/>
        <v>2224</v>
      </c>
      <c r="HN2" s="1">
        <f t="shared" si="3"/>
        <v>2225</v>
      </c>
      <c r="HO2" s="1">
        <f t="shared" si="3"/>
        <v>2226</v>
      </c>
      <c r="HP2" s="1">
        <f t="shared" si="3"/>
        <v>2227</v>
      </c>
      <c r="HQ2" s="1">
        <f t="shared" si="3"/>
        <v>2228</v>
      </c>
      <c r="HR2" s="1">
        <f t="shared" ref="HR2:HX2" si="4">+HQ2+1</f>
        <v>2229</v>
      </c>
      <c r="HS2" s="1">
        <f t="shared" si="4"/>
        <v>2230</v>
      </c>
      <c r="HT2" s="1">
        <f t="shared" si="4"/>
        <v>2231</v>
      </c>
      <c r="HU2" s="1">
        <f t="shared" si="4"/>
        <v>2232</v>
      </c>
      <c r="HV2" s="1">
        <f t="shared" si="4"/>
        <v>2233</v>
      </c>
      <c r="HW2" s="1">
        <f t="shared" si="4"/>
        <v>2234</v>
      </c>
      <c r="HX2" s="1">
        <f t="shared" si="4"/>
        <v>2235</v>
      </c>
    </row>
    <row r="3" spans="2:232" x14ac:dyDescent="0.2">
      <c r="B3" s="3" t="s">
        <v>18</v>
      </c>
      <c r="C3" s="3">
        <v>20791</v>
      </c>
      <c r="D3" s="3">
        <v>25908</v>
      </c>
      <c r="E3" s="3">
        <v>23144</v>
      </c>
      <c r="F3" s="3">
        <f>+U3-SUM(C3:E3)</f>
        <v>26350</v>
      </c>
      <c r="G3" s="3">
        <v>24000</v>
      </c>
      <c r="H3" s="3">
        <v>28596</v>
      </c>
      <c r="I3" s="3">
        <v>26893</v>
      </c>
      <c r="J3" s="3">
        <f>+V3-SUM(G3:I3)</f>
        <v>27923</v>
      </c>
      <c r="K3" s="3">
        <v>24933</v>
      </c>
      <c r="U3" s="3">
        <v>96193</v>
      </c>
      <c r="V3" s="3">
        <v>107412</v>
      </c>
    </row>
    <row r="4" spans="2:232" x14ac:dyDescent="0.2">
      <c r="B4" s="3" t="s">
        <v>19</v>
      </c>
      <c r="C4" s="3">
        <v>10385</v>
      </c>
      <c r="D4" s="3">
        <v>10827</v>
      </c>
      <c r="E4" s="3">
        <v>9999</v>
      </c>
      <c r="F4" s="3">
        <f>+U4-SUM(C4:E4)</f>
        <v>11156</v>
      </c>
      <c r="G4" s="3">
        <v>9631</v>
      </c>
      <c r="H4" s="3">
        <v>10693</v>
      </c>
      <c r="I4" s="3">
        <v>11964</v>
      </c>
      <c r="J4" s="3">
        <f>+V4-SUM(G4:I4)</f>
        <v>11962</v>
      </c>
      <c r="K4" s="3">
        <v>10444</v>
      </c>
      <c r="U4" s="3">
        <v>42367</v>
      </c>
      <c r="V4" s="3">
        <v>44250</v>
      </c>
    </row>
    <row r="5" spans="2:232" x14ac:dyDescent="0.2">
      <c r="B5" s="3" t="s">
        <v>20</v>
      </c>
      <c r="C5" s="3">
        <v>661</v>
      </c>
      <c r="D5" s="3">
        <v>1662</v>
      </c>
      <c r="E5" s="3">
        <v>2333</v>
      </c>
      <c r="F5" s="3">
        <f>+U5-SUM(C5:E5)</f>
        <v>1640</v>
      </c>
      <c r="G5" s="3">
        <v>686</v>
      </c>
      <c r="H5" s="3">
        <v>1379</v>
      </c>
      <c r="I5" s="3">
        <v>3446</v>
      </c>
      <c r="J5" s="3">
        <f>+V5-SUM(G5:I5)</f>
        <v>1532</v>
      </c>
      <c r="K5" s="3">
        <v>1787</v>
      </c>
      <c r="U5" s="3">
        <v>6296</v>
      </c>
      <c r="V5" s="3">
        <v>7043</v>
      </c>
    </row>
    <row r="6" spans="2:232" s="5" customFormat="1" x14ac:dyDescent="0.2">
      <c r="B6" s="5" t="s">
        <v>21</v>
      </c>
      <c r="C6" s="5">
        <f t="shared" ref="C6:K6" si="5">+SUM(C3:C5)</f>
        <v>31837</v>
      </c>
      <c r="D6" s="5">
        <f t="shared" si="5"/>
        <v>38397</v>
      </c>
      <c r="E6" s="5">
        <f t="shared" si="5"/>
        <v>35476</v>
      </c>
      <c r="F6" s="5">
        <f t="shared" si="5"/>
        <v>39146</v>
      </c>
      <c r="G6" s="5">
        <f t="shared" si="5"/>
        <v>34317</v>
      </c>
      <c r="H6" s="5">
        <f t="shared" si="5"/>
        <v>40668</v>
      </c>
      <c r="I6" s="5">
        <f t="shared" si="5"/>
        <v>42303</v>
      </c>
      <c r="J6" s="5">
        <f t="shared" si="5"/>
        <v>41417</v>
      </c>
      <c r="K6" s="5">
        <f t="shared" si="5"/>
        <v>37164</v>
      </c>
      <c r="U6" s="5">
        <f>+SUM(U3:U5)</f>
        <v>144856</v>
      </c>
      <c r="V6" s="5">
        <f>+SUM(V3:V5)</f>
        <v>158705</v>
      </c>
      <c r="W6" s="5">
        <f>+V6*1.03</f>
        <v>163466.15</v>
      </c>
      <c r="X6" s="5">
        <f t="shared" ref="X6:AF6" si="6">+W6*1.03</f>
        <v>168370.13449999999</v>
      </c>
      <c r="Y6" s="5">
        <f t="shared" si="6"/>
        <v>173421.23853499998</v>
      </c>
      <c r="Z6" s="5">
        <f t="shared" si="6"/>
        <v>178623.87569104999</v>
      </c>
      <c r="AA6" s="5">
        <f t="shared" si="6"/>
        <v>183982.59196178149</v>
      </c>
      <c r="AB6" s="5">
        <f t="shared" si="6"/>
        <v>189502.06972063496</v>
      </c>
      <c r="AC6" s="5">
        <f t="shared" si="6"/>
        <v>195187.13181225403</v>
      </c>
      <c r="AD6" s="5">
        <f t="shared" si="6"/>
        <v>201042.74576662167</v>
      </c>
      <c r="AE6" s="5">
        <f t="shared" si="6"/>
        <v>207074.02813962032</v>
      </c>
      <c r="AF6" s="5">
        <f t="shared" si="6"/>
        <v>213286.24898380894</v>
      </c>
    </row>
    <row r="7" spans="2:232" x14ac:dyDescent="0.2">
      <c r="B7" s="3" t="s">
        <v>22</v>
      </c>
      <c r="C7" s="3">
        <v>13471.597</v>
      </c>
      <c r="D7" s="3">
        <v>14442.665999999999</v>
      </c>
      <c r="E7" s="3">
        <v>13221.974</v>
      </c>
      <c r="F7" s="3">
        <f>+U7-SUM(C7:E7)</f>
        <v>14342.048999999999</v>
      </c>
      <c r="G7" s="3">
        <v>13281.116</v>
      </c>
      <c r="H7" s="3">
        <v>14831.370999999999</v>
      </c>
      <c r="I7" s="3">
        <v>15068.041999999999</v>
      </c>
      <c r="J7" s="3">
        <f t="shared" ref="J7:J14" si="7">+V7-SUM(G7:I7)</f>
        <v>14249.475999999995</v>
      </c>
      <c r="K7" s="3">
        <v>13192.715</v>
      </c>
      <c r="U7" s="3">
        <v>55478.286</v>
      </c>
      <c r="V7" s="3">
        <v>57430.004999999997</v>
      </c>
      <c r="W7" s="3">
        <f>+W$6*(V7/V$6)</f>
        <v>59152.905149999991</v>
      </c>
      <c r="X7" s="3">
        <f t="shared" ref="X7:AF7" si="8">+X$6*(W7/W$6)</f>
        <v>60927.492304499989</v>
      </c>
      <c r="Y7" s="3">
        <f t="shared" si="8"/>
        <v>62755.317073634986</v>
      </c>
      <c r="Z7" s="3">
        <f t="shared" si="8"/>
        <v>64637.976585844044</v>
      </c>
      <c r="AA7" s="3">
        <f t="shared" si="8"/>
        <v>66577.115883419363</v>
      </c>
      <c r="AB7" s="3">
        <f t="shared" si="8"/>
        <v>68574.429359921953</v>
      </c>
      <c r="AC7" s="3">
        <f t="shared" si="8"/>
        <v>70631.662240719612</v>
      </c>
      <c r="AD7" s="3">
        <f t="shared" si="8"/>
        <v>72750.612107941211</v>
      </c>
      <c r="AE7" s="3">
        <f t="shared" si="8"/>
        <v>74933.130471179451</v>
      </c>
      <c r="AF7" s="3">
        <f t="shared" si="8"/>
        <v>77181.124385314833</v>
      </c>
    </row>
    <row r="8" spans="2:232" x14ac:dyDescent="0.2">
      <c r="B8" s="3" t="s">
        <v>23</v>
      </c>
      <c r="C8" s="3">
        <v>9164.5</v>
      </c>
      <c r="D8" s="3">
        <v>11595.004000000001</v>
      </c>
      <c r="E8" s="3">
        <v>9389.3439999999991</v>
      </c>
      <c r="F8" s="3">
        <f t="shared" ref="F8:F14" si="9">+U8-SUM(C8:E8)</f>
        <v>9667.0440000000017</v>
      </c>
      <c r="G8" s="3">
        <v>9689.4369999999999</v>
      </c>
      <c r="H8" s="3">
        <v>9283.9770000000008</v>
      </c>
      <c r="I8" s="3">
        <v>10964.096</v>
      </c>
      <c r="J8" s="3">
        <f t="shared" si="7"/>
        <v>9977.9539999999979</v>
      </c>
      <c r="K8" s="3">
        <v>11211.147000000001</v>
      </c>
      <c r="U8" s="3">
        <v>39815.892</v>
      </c>
      <c r="V8" s="3">
        <v>39915.464</v>
      </c>
      <c r="W8" s="3">
        <f>+W$6*(V8/V$6)</f>
        <v>41112.927919999995</v>
      </c>
      <c r="X8" s="3">
        <f t="shared" ref="X8:AF8" si="10">+X$6*(W8/W$6)</f>
        <v>42346.315757599994</v>
      </c>
      <c r="Y8" s="3">
        <f t="shared" si="10"/>
        <v>43616.705230327992</v>
      </c>
      <c r="Z8" s="3">
        <f t="shared" si="10"/>
        <v>44925.206387237835</v>
      </c>
      <c r="AA8" s="3">
        <f t="shared" si="10"/>
        <v>46272.962578854975</v>
      </c>
      <c r="AB8" s="3">
        <f t="shared" si="10"/>
        <v>47661.151456220628</v>
      </c>
      <c r="AC8" s="3">
        <f t="shared" si="10"/>
        <v>49090.985999907251</v>
      </c>
      <c r="AD8" s="3">
        <f t="shared" si="10"/>
        <v>50563.71557990447</v>
      </c>
      <c r="AE8" s="3">
        <f t="shared" si="10"/>
        <v>52080.627047301605</v>
      </c>
      <c r="AF8" s="3">
        <f t="shared" si="10"/>
        <v>53643.045858720659</v>
      </c>
    </row>
    <row r="9" spans="2:232" x14ac:dyDescent="0.2">
      <c r="B9" s="3" t="s">
        <v>24</v>
      </c>
      <c r="C9" s="3">
        <f>+C6-SUM(C7:C8)</f>
        <v>9200.9029999999984</v>
      </c>
      <c r="D9" s="3">
        <f>+D6-SUM(D7:D8)</f>
        <v>12359.330000000002</v>
      </c>
      <c r="E9" s="3">
        <f>+E6-SUM(E7:E8)</f>
        <v>12864.682000000001</v>
      </c>
      <c r="F9" s="3">
        <f t="shared" si="9"/>
        <v>15136.906999999999</v>
      </c>
      <c r="G9" s="3">
        <f>+G6-SUM(G7:G8)</f>
        <v>11346.447</v>
      </c>
      <c r="H9" s="3">
        <f>+H6-SUM(H7:H8)</f>
        <v>16552.652000000002</v>
      </c>
      <c r="I9" s="3">
        <f>+I6-SUM(I7:I8)</f>
        <v>16270.862000000001</v>
      </c>
      <c r="J9" s="3">
        <f t="shared" si="7"/>
        <v>17189.57</v>
      </c>
      <c r="K9" s="3">
        <f>+K6-SUM(K7:K8)</f>
        <v>12760.137999999999</v>
      </c>
      <c r="U9" s="3">
        <f>+U6-SUM(U7:U8)</f>
        <v>49561.822</v>
      </c>
      <c r="V9" s="3">
        <f>+V6-SUM(V7:V8)</f>
        <v>61359.531000000003</v>
      </c>
      <c r="W9" s="3">
        <f>+W6-SUM(W7:W8)</f>
        <v>63200.316930000001</v>
      </c>
      <c r="X9" s="3">
        <f t="shared" ref="X9:AF9" si="11">+X6-SUM(X7:X8)</f>
        <v>65096.326437900003</v>
      </c>
      <c r="Y9" s="3">
        <f t="shared" si="11"/>
        <v>67049.216231037004</v>
      </c>
      <c r="Z9" s="3">
        <f t="shared" si="11"/>
        <v>69060.692717968108</v>
      </c>
      <c r="AA9" s="3">
        <f t="shared" si="11"/>
        <v>71132.513499507157</v>
      </c>
      <c r="AB9" s="3">
        <f t="shared" si="11"/>
        <v>73266.488904492377</v>
      </c>
      <c r="AC9" s="3">
        <f t="shared" si="11"/>
        <v>75464.483571627163</v>
      </c>
      <c r="AD9" s="3">
        <f t="shared" si="11"/>
        <v>77728.418078775983</v>
      </c>
      <c r="AE9" s="3">
        <f t="shared" si="11"/>
        <v>80060.270621139265</v>
      </c>
      <c r="AF9" s="3">
        <f t="shared" si="11"/>
        <v>82462.078739773453</v>
      </c>
    </row>
    <row r="10" spans="2:232" x14ac:dyDescent="0.2">
      <c r="B10" s="3" t="s">
        <v>25</v>
      </c>
      <c r="C10" s="3">
        <v>4733.5330000000004</v>
      </c>
      <c r="D10" s="3">
        <v>5759.5060000000003</v>
      </c>
      <c r="E10" s="3">
        <v>5372.2849999999999</v>
      </c>
      <c r="F10" s="3">
        <f t="shared" si="9"/>
        <v>-36953.036999999997</v>
      </c>
      <c r="G10" s="3">
        <v>-5059.3980000000001</v>
      </c>
      <c r="H10" s="3">
        <v>4960.4080000000004</v>
      </c>
      <c r="I10" s="3">
        <v>5776.8609999999999</v>
      </c>
      <c r="J10" s="3">
        <f t="shared" si="7"/>
        <v>-27561.191999999999</v>
      </c>
      <c r="K10" s="3">
        <v>-6295.9579999999996</v>
      </c>
      <c r="U10" s="3">
        <v>-21087.713</v>
      </c>
      <c r="V10" s="3">
        <v>-21883.321</v>
      </c>
      <c r="W10" s="3">
        <f>+W$9*(V10/V$9)</f>
        <v>-22539.820629999998</v>
      </c>
      <c r="X10" s="3">
        <f t="shared" ref="X10:AF10" si="12">+X$9*(W10/W$9)</f>
        <v>-23216.015248899999</v>
      </c>
      <c r="Y10" s="3">
        <f t="shared" si="12"/>
        <v>-23912.495706367001</v>
      </c>
      <c r="Z10" s="3">
        <f t="shared" si="12"/>
        <v>-24629.870577558006</v>
      </c>
      <c r="AA10" s="3">
        <f t="shared" si="12"/>
        <v>-25368.766694884751</v>
      </c>
      <c r="AB10" s="3">
        <f t="shared" si="12"/>
        <v>-26129.829695731292</v>
      </c>
      <c r="AC10" s="3">
        <f t="shared" si="12"/>
        <v>-26913.724586603239</v>
      </c>
      <c r="AD10" s="3">
        <f t="shared" si="12"/>
        <v>-27721.136324201336</v>
      </c>
      <c r="AE10" s="3">
        <f t="shared" si="12"/>
        <v>-28552.770413927377</v>
      </c>
      <c r="AF10" s="3">
        <f t="shared" si="12"/>
        <v>-29409.353526345203</v>
      </c>
    </row>
    <row r="11" spans="2:232" x14ac:dyDescent="0.2">
      <c r="B11" s="3" t="s">
        <v>26</v>
      </c>
      <c r="C11" s="3">
        <v>6.1999999999999998E-3</v>
      </c>
      <c r="D11" s="3">
        <v>0.47399999999999998</v>
      </c>
      <c r="E11" s="3">
        <v>-990.48800000000006</v>
      </c>
      <c r="F11" s="3">
        <f t="shared" si="9"/>
        <v>-99.434199999999919</v>
      </c>
      <c r="G11" s="3">
        <v>-99.522000000000006</v>
      </c>
      <c r="H11" s="3">
        <v>1.0329999999999999</v>
      </c>
      <c r="I11" s="3">
        <v>-163.77600000000001</v>
      </c>
      <c r="J11" s="3">
        <f t="shared" si="7"/>
        <v>592.24099999999999</v>
      </c>
      <c r="K11" s="3">
        <v>-163.77600000000001</v>
      </c>
      <c r="U11" s="3">
        <v>-1089.442</v>
      </c>
      <c r="V11" s="3">
        <v>329.976</v>
      </c>
      <c r="W11" s="3">
        <f>+W$9*(V11/V$9)</f>
        <v>339.87527999999998</v>
      </c>
      <c r="X11" s="3">
        <f t="shared" ref="X11:AF11" si="13">+X$9*(W11/W$9)</f>
        <v>350.07153840000001</v>
      </c>
      <c r="Y11" s="3">
        <f t="shared" si="13"/>
        <v>360.57368455199997</v>
      </c>
      <c r="Z11" s="3">
        <f t="shared" si="13"/>
        <v>371.39089508855994</v>
      </c>
      <c r="AA11" s="3">
        <f t="shared" si="13"/>
        <v>382.5326219412168</v>
      </c>
      <c r="AB11" s="3">
        <f t="shared" si="13"/>
        <v>394.0086005994533</v>
      </c>
      <c r="AC11" s="3">
        <f t="shared" si="13"/>
        <v>405.82885861743699</v>
      </c>
      <c r="AD11" s="3">
        <f t="shared" si="13"/>
        <v>418.00372437596013</v>
      </c>
      <c r="AE11" s="3">
        <f t="shared" si="13"/>
        <v>430.54383610723897</v>
      </c>
      <c r="AF11" s="3">
        <f t="shared" si="13"/>
        <v>443.46015119045614</v>
      </c>
    </row>
    <row r="12" spans="2:232" x14ac:dyDescent="0.2">
      <c r="B12" s="3" t="s">
        <v>27</v>
      </c>
      <c r="C12" s="3">
        <f>+SUM(C9:C11)</f>
        <v>13934.442199999998</v>
      </c>
      <c r="D12" s="3">
        <f>+SUM(D9:D11)</f>
        <v>18119.310000000001</v>
      </c>
      <c r="E12" s="3">
        <f>+SUM(E9:E11)</f>
        <v>17246.478999999999</v>
      </c>
      <c r="F12" s="3">
        <f t="shared" si="9"/>
        <v>-21915.564199999993</v>
      </c>
      <c r="G12" s="3">
        <f>+SUM(G9:G11)</f>
        <v>6187.527</v>
      </c>
      <c r="H12" s="3">
        <f>+SUM(H9:H11)</f>
        <v>21514.093000000001</v>
      </c>
      <c r="I12" s="3">
        <f>+SUM(I9:I11)</f>
        <v>21883.947</v>
      </c>
      <c r="J12" s="3">
        <f t="shared" si="7"/>
        <v>-9779.3809999999939</v>
      </c>
      <c r="K12" s="3">
        <f>+SUM(K9:K11)</f>
        <v>6300.4039999999995</v>
      </c>
      <c r="U12" s="3">
        <f>+SUM(U9:U11)</f>
        <v>27384.667000000001</v>
      </c>
      <c r="V12" s="3">
        <f>+SUM(V9:V11)</f>
        <v>39806.186000000009</v>
      </c>
      <c r="W12" s="3">
        <f>+SUM(W9:W11)</f>
        <v>41000.371579999999</v>
      </c>
      <c r="X12" s="3">
        <f t="shared" ref="X12:AF12" si="14">+SUM(X9:X11)</f>
        <v>42230.3827274</v>
      </c>
      <c r="Y12" s="3">
        <f t="shared" si="14"/>
        <v>43497.294209222004</v>
      </c>
      <c r="Z12" s="3">
        <f t="shared" si="14"/>
        <v>44802.213035498666</v>
      </c>
      <c r="AA12" s="3">
        <f t="shared" si="14"/>
        <v>46146.279426563626</v>
      </c>
      <c r="AB12" s="3">
        <f t="shared" si="14"/>
        <v>47530.667809360537</v>
      </c>
      <c r="AC12" s="3">
        <f t="shared" si="14"/>
        <v>48956.587843641362</v>
      </c>
      <c r="AD12" s="3">
        <f t="shared" si="14"/>
        <v>50425.285478950609</v>
      </c>
      <c r="AE12" s="3">
        <f t="shared" si="14"/>
        <v>51938.044043319125</v>
      </c>
      <c r="AF12" s="3">
        <f t="shared" si="14"/>
        <v>53496.185364618701</v>
      </c>
    </row>
    <row r="13" spans="2:232" x14ac:dyDescent="0.2">
      <c r="B13" s="3" t="s">
        <v>28</v>
      </c>
      <c r="C13" s="3">
        <v>-62.347999999999999</v>
      </c>
      <c r="D13" s="3">
        <v>-291.63799999999998</v>
      </c>
      <c r="E13" s="3">
        <v>-1226.6489999999999</v>
      </c>
      <c r="F13" s="3">
        <f t="shared" si="9"/>
        <v>1915.4389999999999</v>
      </c>
      <c r="G13" s="3">
        <v>-293.96800000000002</v>
      </c>
      <c r="H13" s="3">
        <v>-152.59299999999999</v>
      </c>
      <c r="I13" s="3">
        <v>-271.06599999999997</v>
      </c>
      <c r="J13" s="3">
        <f t="shared" si="7"/>
        <v>-1423.0970000000002</v>
      </c>
      <c r="K13" s="3">
        <v>-271.06599999999997</v>
      </c>
      <c r="U13" s="3">
        <v>334.80399999999997</v>
      </c>
      <c r="V13" s="3">
        <v>-2140.7240000000002</v>
      </c>
      <c r="W13" s="3">
        <f>+W12*(V13/V12)</f>
        <v>-2204.9457199999997</v>
      </c>
      <c r="X13" s="3">
        <f t="shared" ref="X13:AF13" si="15">+X12*(W13/W12)</f>
        <v>-2271.0940915999995</v>
      </c>
      <c r="Y13" s="3">
        <f t="shared" si="15"/>
        <v>-2339.2269143479998</v>
      </c>
      <c r="Z13" s="3">
        <f t="shared" si="15"/>
        <v>-2409.4037217784398</v>
      </c>
      <c r="AA13" s="3">
        <f t="shared" si="15"/>
        <v>-2481.6858334317931</v>
      </c>
      <c r="AB13" s="3">
        <f t="shared" si="15"/>
        <v>-2556.136408434747</v>
      </c>
      <c r="AC13" s="3">
        <f t="shared" si="15"/>
        <v>-2632.8205006877902</v>
      </c>
      <c r="AD13" s="3">
        <f t="shared" si="15"/>
        <v>-2711.8051157084242</v>
      </c>
      <c r="AE13" s="3">
        <f t="shared" si="15"/>
        <v>-2793.1592691796768</v>
      </c>
      <c r="AF13" s="3">
        <f t="shared" si="15"/>
        <v>-2876.9540472550675</v>
      </c>
    </row>
    <row r="14" spans="2:232" x14ac:dyDescent="0.2">
      <c r="B14" s="3" t="s">
        <v>29</v>
      </c>
      <c r="C14" s="3">
        <f>+SUM(C12:C13)</f>
        <v>13872.094199999998</v>
      </c>
      <c r="D14" s="3">
        <f>+SUM(D12:D13)</f>
        <v>17827.672000000002</v>
      </c>
      <c r="E14" s="3">
        <f>+SUM(E12:E13)</f>
        <v>16019.83</v>
      </c>
      <c r="F14" s="3">
        <f t="shared" si="9"/>
        <v>-20000.125199999999</v>
      </c>
      <c r="G14" s="3">
        <f>+SUM(G12:G13)</f>
        <v>5893.5590000000002</v>
      </c>
      <c r="H14" s="3">
        <f>+SUM(H12:H13)</f>
        <v>21361.5</v>
      </c>
      <c r="I14" s="3">
        <f>+SUM(I12:I13)</f>
        <v>21612.881000000001</v>
      </c>
      <c r="J14" s="3">
        <f t="shared" si="7"/>
        <v>-11202.477999999996</v>
      </c>
      <c r="K14" s="3">
        <f>+SUM(K12:K13)</f>
        <v>6029.3379999999997</v>
      </c>
      <c r="U14" s="3">
        <f>+SUM(U12:U13)</f>
        <v>27719.471000000001</v>
      </c>
      <c r="V14" s="3">
        <f>+SUM(V12:V13)</f>
        <v>37665.462000000007</v>
      </c>
      <c r="W14" s="3">
        <f>+SUM(W12:W13)</f>
        <v>38795.425860000003</v>
      </c>
      <c r="X14" s="3">
        <f t="shared" ref="X14:AF14" si="16">+SUM(X12:X13)</f>
        <v>39959.288635800003</v>
      </c>
      <c r="Y14" s="3">
        <f t="shared" si="16"/>
        <v>41158.067294874003</v>
      </c>
      <c r="Z14" s="3">
        <f t="shared" si="16"/>
        <v>42392.809313720223</v>
      </c>
      <c r="AA14" s="3">
        <f t="shared" si="16"/>
        <v>43664.593593131831</v>
      </c>
      <c r="AB14" s="3">
        <f t="shared" si="16"/>
        <v>44974.531400925793</v>
      </c>
      <c r="AC14" s="3">
        <f t="shared" si="16"/>
        <v>46323.767342953572</v>
      </c>
      <c r="AD14" s="3">
        <f t="shared" si="16"/>
        <v>47713.480363242183</v>
      </c>
      <c r="AE14" s="3">
        <f t="shared" si="16"/>
        <v>49144.884774139449</v>
      </c>
      <c r="AF14" s="3">
        <f t="shared" si="16"/>
        <v>50619.231317363636</v>
      </c>
      <c r="AG14" s="3">
        <f>+AF14*(1+$AI$16)</f>
        <v>51125.423630537276</v>
      </c>
      <c r="AH14" s="3">
        <f t="shared" ref="AH14:CS14" si="17">+AG14*(1+$AI$16)</f>
        <v>51636.677866842649</v>
      </c>
      <c r="AI14" s="3">
        <f t="shared" si="17"/>
        <v>52153.044645511072</v>
      </c>
      <c r="AJ14" s="3">
        <f t="shared" si="17"/>
        <v>52674.57509196618</v>
      </c>
      <c r="AK14" s="3">
        <f t="shared" si="17"/>
        <v>53201.320842885842</v>
      </c>
      <c r="AL14" s="3">
        <f t="shared" si="17"/>
        <v>53733.334051314698</v>
      </c>
      <c r="AM14" s="3">
        <f t="shared" si="17"/>
        <v>54270.667391827847</v>
      </c>
      <c r="AN14" s="3">
        <f t="shared" si="17"/>
        <v>54813.374065746124</v>
      </c>
      <c r="AO14" s="3">
        <f t="shared" si="17"/>
        <v>55361.507806403584</v>
      </c>
      <c r="AP14" s="3">
        <f t="shared" si="17"/>
        <v>55915.122884467622</v>
      </c>
      <c r="AQ14" s="3">
        <f t="shared" si="17"/>
        <v>56474.274113312298</v>
      </c>
      <c r="AR14" s="3">
        <f t="shared" si="17"/>
        <v>57039.016854445421</v>
      </c>
      <c r="AS14" s="3">
        <f t="shared" si="17"/>
        <v>57609.407022989879</v>
      </c>
      <c r="AT14" s="3">
        <f t="shared" si="17"/>
        <v>58185.501093219777</v>
      </c>
      <c r="AU14" s="3">
        <f t="shared" si="17"/>
        <v>58767.356104151972</v>
      </c>
      <c r="AV14" s="3">
        <f t="shared" si="17"/>
        <v>59355.029665193491</v>
      </c>
      <c r="AW14" s="3">
        <f t="shared" si="17"/>
        <v>59948.579961845426</v>
      </c>
      <c r="AX14" s="3">
        <f t="shared" si="17"/>
        <v>60548.065761463884</v>
      </c>
      <c r="AY14" s="3">
        <f t="shared" si="17"/>
        <v>61153.546419078521</v>
      </c>
      <c r="AZ14" s="3">
        <f t="shared" si="17"/>
        <v>61765.081883269304</v>
      </c>
      <c r="BA14" s="3">
        <f t="shared" si="17"/>
        <v>62382.732702101996</v>
      </c>
      <c r="BB14" s="3">
        <f t="shared" si="17"/>
        <v>63006.560029123015</v>
      </c>
      <c r="BC14" s="3">
        <f t="shared" si="17"/>
        <v>63636.625629414244</v>
      </c>
      <c r="BD14" s="3">
        <f t="shared" si="17"/>
        <v>64272.99188570839</v>
      </c>
      <c r="BE14" s="3">
        <f t="shared" si="17"/>
        <v>64915.721804565474</v>
      </c>
      <c r="BF14" s="3">
        <f t="shared" si="17"/>
        <v>65564.87902261113</v>
      </c>
      <c r="BG14" s="3">
        <f t="shared" si="17"/>
        <v>66220.527812837245</v>
      </c>
      <c r="BH14" s="3">
        <f t="shared" si="17"/>
        <v>66882.733090965616</v>
      </c>
      <c r="BI14" s="3">
        <f t="shared" si="17"/>
        <v>67551.560421875271</v>
      </c>
      <c r="BJ14" s="3">
        <f t="shared" si="17"/>
        <v>68227.07602609403</v>
      </c>
      <c r="BK14" s="3">
        <f t="shared" si="17"/>
        <v>68909.346786354974</v>
      </c>
      <c r="BL14" s="3">
        <f t="shared" si="17"/>
        <v>69598.440254218527</v>
      </c>
      <c r="BM14" s="3">
        <f t="shared" si="17"/>
        <v>70294.424656760719</v>
      </c>
      <c r="BN14" s="3">
        <f t="shared" si="17"/>
        <v>70997.36890332833</v>
      </c>
      <c r="BO14" s="3">
        <f t="shared" si="17"/>
        <v>71707.342592361616</v>
      </c>
      <c r="BP14" s="3">
        <f t="shared" si="17"/>
        <v>72424.416018285236</v>
      </c>
      <c r="BQ14" s="3">
        <f t="shared" si="17"/>
        <v>73148.660178468082</v>
      </c>
      <c r="BR14" s="3">
        <f t="shared" si="17"/>
        <v>73880.146780252762</v>
      </c>
      <c r="BS14" s="3">
        <f t="shared" si="17"/>
        <v>74618.948248055283</v>
      </c>
      <c r="BT14" s="3">
        <f t="shared" si="17"/>
        <v>75365.137730535833</v>
      </c>
      <c r="BU14" s="3">
        <f t="shared" si="17"/>
        <v>76118.789107841192</v>
      </c>
      <c r="BV14" s="3">
        <f t="shared" si="17"/>
        <v>76879.976998919607</v>
      </c>
      <c r="BW14" s="3">
        <f t="shared" si="17"/>
        <v>77648.776768908807</v>
      </c>
      <c r="BX14" s="3">
        <f t="shared" si="17"/>
        <v>78425.264536597897</v>
      </c>
      <c r="BY14" s="3">
        <f t="shared" si="17"/>
        <v>79209.517181963878</v>
      </c>
      <c r="BZ14" s="3">
        <f t="shared" si="17"/>
        <v>80001.612353783523</v>
      </c>
      <c r="CA14" s="3">
        <f t="shared" si="17"/>
        <v>80801.628477321356</v>
      </c>
      <c r="CB14" s="3">
        <f t="shared" si="17"/>
        <v>81609.644762094569</v>
      </c>
      <c r="CC14" s="3">
        <f t="shared" si="17"/>
        <v>82425.741209715517</v>
      </c>
      <c r="CD14" s="3">
        <f t="shared" si="17"/>
        <v>83249.998621812672</v>
      </c>
      <c r="CE14" s="3">
        <f t="shared" si="17"/>
        <v>84082.498608030801</v>
      </c>
      <c r="CF14" s="3">
        <f t="shared" si="17"/>
        <v>84923.323594111105</v>
      </c>
      <c r="CG14" s="3">
        <f t="shared" si="17"/>
        <v>85772.556830052214</v>
      </c>
      <c r="CH14" s="3">
        <f t="shared" si="17"/>
        <v>86630.282398352734</v>
      </c>
      <c r="CI14" s="3">
        <f t="shared" si="17"/>
        <v>87496.58522233626</v>
      </c>
      <c r="CJ14" s="3">
        <f t="shared" si="17"/>
        <v>88371.551074559626</v>
      </c>
      <c r="CK14" s="3">
        <f t="shared" si="17"/>
        <v>89255.266585305217</v>
      </c>
      <c r="CL14" s="3">
        <f t="shared" si="17"/>
        <v>90147.819251158275</v>
      </c>
      <c r="CM14" s="3">
        <f t="shared" si="17"/>
        <v>91049.297443669857</v>
      </c>
      <c r="CN14" s="3">
        <f t="shared" si="17"/>
        <v>91959.790418106553</v>
      </c>
      <c r="CO14" s="3">
        <f t="shared" si="17"/>
        <v>92879.388322287617</v>
      </c>
      <c r="CP14" s="3">
        <f t="shared" si="17"/>
        <v>93808.1822055105</v>
      </c>
      <c r="CQ14" s="3">
        <f t="shared" si="17"/>
        <v>94746.264027565601</v>
      </c>
      <c r="CR14" s="3">
        <f t="shared" si="17"/>
        <v>95693.726667841256</v>
      </c>
      <c r="CS14" s="3">
        <f t="shared" si="17"/>
        <v>96650.663934519675</v>
      </c>
      <c r="CT14" s="3">
        <f t="shared" ref="CT14:FE14" si="18">+CS14*(1+$AI$16)</f>
        <v>97617.170573864874</v>
      </c>
      <c r="CU14" s="3">
        <f t="shared" si="18"/>
        <v>98593.34227960353</v>
      </c>
      <c r="CV14" s="3">
        <f t="shared" si="18"/>
        <v>99579.275702399565</v>
      </c>
      <c r="CW14" s="3">
        <f t="shared" si="18"/>
        <v>100575.06845942356</v>
      </c>
      <c r="CX14" s="3">
        <f t="shared" si="18"/>
        <v>101580.81914401781</v>
      </c>
      <c r="CY14" s="3">
        <f t="shared" si="18"/>
        <v>102596.62733545799</v>
      </c>
      <c r="CZ14" s="3">
        <f t="shared" si="18"/>
        <v>103622.59360881257</v>
      </c>
      <c r="DA14" s="3">
        <f t="shared" si="18"/>
        <v>104658.8195449007</v>
      </c>
      <c r="DB14" s="3">
        <f t="shared" si="18"/>
        <v>105705.40774034971</v>
      </c>
      <c r="DC14" s="3">
        <f t="shared" si="18"/>
        <v>106762.46181775321</v>
      </c>
      <c r="DD14" s="3">
        <f t="shared" si="18"/>
        <v>107830.08643593075</v>
      </c>
      <c r="DE14" s="3">
        <f t="shared" si="18"/>
        <v>108908.38730029005</v>
      </c>
      <c r="DF14" s="3">
        <f t="shared" si="18"/>
        <v>109997.47117329296</v>
      </c>
      <c r="DG14" s="3">
        <f t="shared" si="18"/>
        <v>111097.44588502588</v>
      </c>
      <c r="DH14" s="3">
        <f t="shared" si="18"/>
        <v>112208.42034387615</v>
      </c>
      <c r="DI14" s="3">
        <f t="shared" si="18"/>
        <v>113330.50454731491</v>
      </c>
      <c r="DJ14" s="3">
        <f t="shared" si="18"/>
        <v>114463.80959278806</v>
      </c>
      <c r="DK14" s="3">
        <f t="shared" si="18"/>
        <v>115608.44768871594</v>
      </c>
      <c r="DL14" s="3">
        <f t="shared" si="18"/>
        <v>116764.5321656031</v>
      </c>
      <c r="DM14" s="3">
        <f t="shared" si="18"/>
        <v>117932.17748725913</v>
      </c>
      <c r="DN14" s="3">
        <f t="shared" si="18"/>
        <v>119111.49926213172</v>
      </c>
      <c r="DO14" s="3">
        <f t="shared" si="18"/>
        <v>120302.61425475303</v>
      </c>
      <c r="DP14" s="3">
        <f t="shared" si="18"/>
        <v>121505.64039730057</v>
      </c>
      <c r="DQ14" s="3">
        <f t="shared" si="18"/>
        <v>122720.69680127357</v>
      </c>
      <c r="DR14" s="3">
        <f t="shared" si="18"/>
        <v>123947.90376928631</v>
      </c>
      <c r="DS14" s="3">
        <f t="shared" si="18"/>
        <v>125187.38280697916</v>
      </c>
      <c r="DT14" s="3">
        <f t="shared" si="18"/>
        <v>126439.25663504895</v>
      </c>
      <c r="DU14" s="3">
        <f t="shared" si="18"/>
        <v>127703.64920139944</v>
      </c>
      <c r="DV14" s="3">
        <f t="shared" si="18"/>
        <v>128980.68569341344</v>
      </c>
      <c r="DW14" s="3">
        <f t="shared" si="18"/>
        <v>130270.49255034758</v>
      </c>
      <c r="DX14" s="3">
        <f t="shared" si="18"/>
        <v>131573.19747585105</v>
      </c>
      <c r="DY14" s="3">
        <f t="shared" si="18"/>
        <v>132888.92945060955</v>
      </c>
      <c r="DZ14" s="3">
        <f t="shared" si="18"/>
        <v>134217.81874511566</v>
      </c>
      <c r="EA14" s="3">
        <f t="shared" si="18"/>
        <v>135559.99693256681</v>
      </c>
      <c r="EB14" s="3">
        <f t="shared" si="18"/>
        <v>136915.59690189248</v>
      </c>
      <c r="EC14" s="3">
        <f t="shared" si="18"/>
        <v>138284.75287091141</v>
      </c>
      <c r="ED14" s="3">
        <f t="shared" si="18"/>
        <v>139667.60039962054</v>
      </c>
      <c r="EE14" s="3">
        <f t="shared" si="18"/>
        <v>141064.27640361674</v>
      </c>
      <c r="EF14" s="3">
        <f t="shared" si="18"/>
        <v>142474.9191676529</v>
      </c>
      <c r="EG14" s="3">
        <f t="shared" si="18"/>
        <v>143899.66835932943</v>
      </c>
      <c r="EH14" s="3">
        <f t="shared" si="18"/>
        <v>145338.66504292272</v>
      </c>
      <c r="EI14" s="3">
        <f t="shared" si="18"/>
        <v>146792.05169335194</v>
      </c>
      <c r="EJ14" s="3">
        <f t="shared" si="18"/>
        <v>148259.97221028546</v>
      </c>
      <c r="EK14" s="3">
        <f t="shared" si="18"/>
        <v>149742.57193238832</v>
      </c>
      <c r="EL14" s="3">
        <f t="shared" si="18"/>
        <v>151239.99765171221</v>
      </c>
      <c r="EM14" s="3">
        <f t="shared" si="18"/>
        <v>152752.39762822934</v>
      </c>
      <c r="EN14" s="3">
        <f t="shared" si="18"/>
        <v>154279.92160451165</v>
      </c>
      <c r="EO14" s="3">
        <f t="shared" si="18"/>
        <v>155822.72082055677</v>
      </c>
      <c r="EP14" s="3">
        <f t="shared" si="18"/>
        <v>157380.94802876233</v>
      </c>
      <c r="EQ14" s="3">
        <f t="shared" si="18"/>
        <v>158954.75750904996</v>
      </c>
      <c r="ER14" s="3">
        <f t="shared" si="18"/>
        <v>160544.30508414045</v>
      </c>
      <c r="ES14" s="3">
        <f t="shared" si="18"/>
        <v>162149.74813498184</v>
      </c>
      <c r="ET14" s="3">
        <f t="shared" si="18"/>
        <v>163771.24561633167</v>
      </c>
      <c r="EU14" s="3">
        <f t="shared" si="18"/>
        <v>165408.95807249498</v>
      </c>
      <c r="EV14" s="3">
        <f t="shared" si="18"/>
        <v>167063.04765321992</v>
      </c>
      <c r="EW14" s="3">
        <f t="shared" si="18"/>
        <v>168733.67812975214</v>
      </c>
      <c r="EX14" s="3">
        <f t="shared" si="18"/>
        <v>170421.01491104966</v>
      </c>
      <c r="EY14" s="3">
        <f t="shared" si="18"/>
        <v>172125.22506016016</v>
      </c>
      <c r="EZ14" s="3">
        <f t="shared" si="18"/>
        <v>173846.47731076175</v>
      </c>
      <c r="FA14" s="3">
        <f t="shared" si="18"/>
        <v>175584.94208386936</v>
      </c>
      <c r="FB14" s="3">
        <f t="shared" si="18"/>
        <v>177340.79150470806</v>
      </c>
      <c r="FC14" s="3">
        <f t="shared" si="18"/>
        <v>179114.19941975514</v>
      </c>
      <c r="FD14" s="3">
        <f t="shared" si="18"/>
        <v>180905.3414139527</v>
      </c>
      <c r="FE14" s="3">
        <f t="shared" si="18"/>
        <v>182714.39482809222</v>
      </c>
      <c r="FF14" s="3">
        <f t="shared" ref="FF14:HQ14" si="19">+FE14*(1+$AI$16)</f>
        <v>184541.53877637314</v>
      </c>
      <c r="FG14" s="3">
        <f t="shared" si="19"/>
        <v>186386.95416413687</v>
      </c>
      <c r="FH14" s="3">
        <f t="shared" si="19"/>
        <v>188250.82370577825</v>
      </c>
      <c r="FI14" s="3">
        <f t="shared" si="19"/>
        <v>190133.33194283603</v>
      </c>
      <c r="FJ14" s="3">
        <f t="shared" si="19"/>
        <v>192034.66526226437</v>
      </c>
      <c r="FK14" s="3">
        <f t="shared" si="19"/>
        <v>193955.01191488703</v>
      </c>
      <c r="FL14" s="3">
        <f t="shared" si="19"/>
        <v>195894.56203403589</v>
      </c>
      <c r="FM14" s="3">
        <f t="shared" si="19"/>
        <v>197853.50765437624</v>
      </c>
      <c r="FN14" s="3">
        <f t="shared" si="19"/>
        <v>199832.04273092002</v>
      </c>
      <c r="FO14" s="3">
        <f t="shared" si="19"/>
        <v>201830.36315822921</v>
      </c>
      <c r="FP14" s="3">
        <f t="shared" si="19"/>
        <v>203848.66678981151</v>
      </c>
      <c r="FQ14" s="3">
        <f t="shared" si="19"/>
        <v>205887.15345770962</v>
      </c>
      <c r="FR14" s="3">
        <f t="shared" si="19"/>
        <v>207946.02499228672</v>
      </c>
      <c r="FS14" s="3">
        <f t="shared" si="19"/>
        <v>210025.4852422096</v>
      </c>
      <c r="FT14" s="3">
        <f t="shared" si="19"/>
        <v>212125.74009463171</v>
      </c>
      <c r="FU14" s="3">
        <f t="shared" si="19"/>
        <v>214246.99749557802</v>
      </c>
      <c r="FV14" s="3">
        <f t="shared" si="19"/>
        <v>216389.4674705338</v>
      </c>
      <c r="FW14" s="3">
        <f t="shared" si="19"/>
        <v>218553.36214523914</v>
      </c>
      <c r="FX14" s="3">
        <f t="shared" si="19"/>
        <v>220738.89576669154</v>
      </c>
      <c r="FY14" s="3">
        <f t="shared" si="19"/>
        <v>222946.28472435847</v>
      </c>
      <c r="FZ14" s="3">
        <f t="shared" si="19"/>
        <v>225175.74757160206</v>
      </c>
      <c r="GA14" s="3">
        <f t="shared" si="19"/>
        <v>227427.50504731809</v>
      </c>
      <c r="GB14" s="3">
        <f t="shared" si="19"/>
        <v>229701.78009779128</v>
      </c>
      <c r="GC14" s="3">
        <f t="shared" si="19"/>
        <v>231998.7978987692</v>
      </c>
      <c r="GD14" s="3">
        <f t="shared" si="19"/>
        <v>234318.78587775689</v>
      </c>
      <c r="GE14" s="3">
        <f t="shared" si="19"/>
        <v>236661.97373653445</v>
      </c>
      <c r="GF14" s="3">
        <f t="shared" si="19"/>
        <v>239028.59347389979</v>
      </c>
      <c r="GG14" s="3">
        <f t="shared" si="19"/>
        <v>241418.87940863878</v>
      </c>
      <c r="GH14" s="3">
        <f t="shared" si="19"/>
        <v>243833.06820272518</v>
      </c>
      <c r="GI14" s="3">
        <f t="shared" si="19"/>
        <v>246271.39888475242</v>
      </c>
      <c r="GJ14" s="3">
        <f t="shared" si="19"/>
        <v>248734.11287359995</v>
      </c>
      <c r="GK14" s="3">
        <f t="shared" si="19"/>
        <v>251221.45400233596</v>
      </c>
      <c r="GL14" s="3">
        <f t="shared" si="19"/>
        <v>253733.66854235932</v>
      </c>
      <c r="GM14" s="3">
        <f t="shared" si="19"/>
        <v>256271.00522778291</v>
      </c>
      <c r="GN14" s="3">
        <f t="shared" si="19"/>
        <v>258833.71528006074</v>
      </c>
      <c r="GO14" s="3">
        <f t="shared" si="19"/>
        <v>261422.05243286135</v>
      </c>
      <c r="GP14" s="3">
        <f t="shared" si="19"/>
        <v>264036.27295719</v>
      </c>
      <c r="GQ14" s="3">
        <f t="shared" si="19"/>
        <v>266676.63568676187</v>
      </c>
      <c r="GR14" s="3">
        <f t="shared" si="19"/>
        <v>269343.4020436295</v>
      </c>
      <c r="GS14" s="3">
        <f t="shared" si="19"/>
        <v>272036.83606406581</v>
      </c>
      <c r="GT14" s="3">
        <f t="shared" si="19"/>
        <v>274757.20442470646</v>
      </c>
      <c r="GU14" s="3">
        <f t="shared" si="19"/>
        <v>277504.77646895353</v>
      </c>
      <c r="GV14" s="3">
        <f t="shared" si="19"/>
        <v>280279.82423364307</v>
      </c>
      <c r="GW14" s="3">
        <f t="shared" si="19"/>
        <v>283082.6224759795</v>
      </c>
      <c r="GX14" s="3">
        <f t="shared" si="19"/>
        <v>285913.4487007393</v>
      </c>
      <c r="GY14" s="3">
        <f t="shared" si="19"/>
        <v>288772.5831877467</v>
      </c>
      <c r="GZ14" s="3">
        <f t="shared" si="19"/>
        <v>291660.3090196242</v>
      </c>
      <c r="HA14" s="3">
        <f t="shared" si="19"/>
        <v>294576.91210982046</v>
      </c>
      <c r="HB14" s="3">
        <f t="shared" si="19"/>
        <v>297522.68123091868</v>
      </c>
      <c r="HC14" s="3">
        <f t="shared" si="19"/>
        <v>300497.90804322786</v>
      </c>
      <c r="HD14" s="3">
        <f t="shared" si="19"/>
        <v>303502.88712366013</v>
      </c>
      <c r="HE14" s="3">
        <f t="shared" si="19"/>
        <v>306537.91599489673</v>
      </c>
      <c r="HF14" s="3">
        <f t="shared" si="19"/>
        <v>309603.29515484569</v>
      </c>
      <c r="HG14" s="3">
        <f t="shared" si="19"/>
        <v>312699.32810639415</v>
      </c>
      <c r="HH14" s="3">
        <f t="shared" si="19"/>
        <v>315826.32138745813</v>
      </c>
      <c r="HI14" s="3">
        <f t="shared" si="19"/>
        <v>318984.58460133272</v>
      </c>
      <c r="HJ14" s="3">
        <f t="shared" si="19"/>
        <v>322174.43044734607</v>
      </c>
      <c r="HK14" s="3">
        <f t="shared" si="19"/>
        <v>325396.17475181952</v>
      </c>
      <c r="HL14" s="3">
        <f t="shared" si="19"/>
        <v>328650.13649933774</v>
      </c>
      <c r="HM14" s="3">
        <f t="shared" si="19"/>
        <v>331936.63786433113</v>
      </c>
      <c r="HN14" s="3">
        <f t="shared" si="19"/>
        <v>335256.00424297445</v>
      </c>
      <c r="HO14" s="3">
        <f t="shared" si="19"/>
        <v>338608.56428540422</v>
      </c>
      <c r="HP14" s="3">
        <f t="shared" si="19"/>
        <v>341994.64992825827</v>
      </c>
      <c r="HQ14" s="3">
        <f t="shared" si="19"/>
        <v>345414.59642754088</v>
      </c>
      <c r="HR14" s="3">
        <f t="shared" ref="HR14:HX14" si="20">+HQ14*(1+$AI$16)</f>
        <v>348868.74239181628</v>
      </c>
      <c r="HS14" s="3">
        <f t="shared" si="20"/>
        <v>352357.42981573445</v>
      </c>
      <c r="HT14" s="3">
        <f t="shared" si="20"/>
        <v>355881.0041138918</v>
      </c>
      <c r="HU14" s="3">
        <f t="shared" si="20"/>
        <v>359439.8141550307</v>
      </c>
      <c r="HV14" s="3">
        <f t="shared" si="20"/>
        <v>363034.21229658101</v>
      </c>
      <c r="HW14" s="3">
        <f t="shared" si="20"/>
        <v>366664.55441954685</v>
      </c>
      <c r="HX14" s="3">
        <f t="shared" si="20"/>
        <v>370331.19996374234</v>
      </c>
    </row>
    <row r="16" spans="2:232" x14ac:dyDescent="0.2">
      <c r="AH16" s="3" t="s">
        <v>33</v>
      </c>
      <c r="AI16" s="6">
        <v>0.01</v>
      </c>
    </row>
    <row r="17" spans="2:35" x14ac:dyDescent="0.2">
      <c r="B17" s="3" t="s">
        <v>18</v>
      </c>
      <c r="F17" s="4"/>
      <c r="G17" s="4">
        <f t="shared" ref="G17:K20" si="21">+G3/C3-1</f>
        <v>0.15434563032081194</v>
      </c>
      <c r="H17" s="4">
        <f t="shared" si="21"/>
        <v>0.10375173691523853</v>
      </c>
      <c r="I17" s="4">
        <f t="shared" si="21"/>
        <v>0.16198582786035254</v>
      </c>
      <c r="J17" s="4">
        <f t="shared" si="21"/>
        <v>5.9696394686907128E-2</v>
      </c>
      <c r="K17" s="4">
        <f t="shared" si="21"/>
        <v>3.8874999999999993E-2</v>
      </c>
      <c r="V17" s="4">
        <f>+V3/U3-1</f>
        <v>0.1166301082199328</v>
      </c>
      <c r="AH17" s="3" t="s">
        <v>34</v>
      </c>
      <c r="AI17" s="6">
        <v>0.08</v>
      </c>
    </row>
    <row r="18" spans="2:35" x14ac:dyDescent="0.2">
      <c r="B18" s="3" t="s">
        <v>19</v>
      </c>
      <c r="F18" s="4"/>
      <c r="G18" s="4">
        <f t="shared" si="21"/>
        <v>-7.2604718343765029E-2</v>
      </c>
      <c r="H18" s="4">
        <f t="shared" si="21"/>
        <v>-1.2376466241802886E-2</v>
      </c>
      <c r="I18" s="4">
        <f t="shared" si="21"/>
        <v>0.19651965196519661</v>
      </c>
      <c r="J18" s="4">
        <f t="shared" si="21"/>
        <v>7.2248117604876372E-2</v>
      </c>
      <c r="K18" s="4">
        <f t="shared" si="21"/>
        <v>8.4414910185858227E-2</v>
      </c>
      <c r="V18" s="4">
        <f>+V4/U4-1</f>
        <v>4.4444968961691922E-2</v>
      </c>
      <c r="AH18" s="3" t="s">
        <v>35</v>
      </c>
      <c r="AI18" s="3">
        <f>NPV(AI17,W14:HX14)</f>
        <v>631209.61610432761</v>
      </c>
    </row>
    <row r="19" spans="2:35" x14ac:dyDescent="0.2">
      <c r="B19" s="3" t="s">
        <v>20</v>
      </c>
      <c r="F19" s="4"/>
      <c r="G19" s="4">
        <f t="shared" si="21"/>
        <v>3.7821482602117928E-2</v>
      </c>
      <c r="H19" s="4">
        <f t="shared" si="21"/>
        <v>-0.17027677496991578</v>
      </c>
      <c r="I19" s="4">
        <f t="shared" si="21"/>
        <v>0.47706815259322766</v>
      </c>
      <c r="J19" s="4">
        <f t="shared" si="21"/>
        <v>-6.5853658536585313E-2</v>
      </c>
      <c r="K19" s="4">
        <f t="shared" si="21"/>
        <v>1.6049562682215743</v>
      </c>
      <c r="V19" s="4">
        <f>+V5/U5-1</f>
        <v>0.11864675984752227</v>
      </c>
      <c r="AH19" s="3" t="s">
        <v>36</v>
      </c>
      <c r="AI19" s="3">
        <f>+Main!J4*10^3</f>
        <v>65559.023000000001</v>
      </c>
    </row>
    <row r="20" spans="2:35" x14ac:dyDescent="0.2">
      <c r="B20" s="3" t="s">
        <v>21</v>
      </c>
      <c r="F20" s="4"/>
      <c r="G20" s="4">
        <f t="shared" si="21"/>
        <v>7.7896786757546188E-2</v>
      </c>
      <c r="H20" s="4">
        <f t="shared" si="21"/>
        <v>5.9145245722322048E-2</v>
      </c>
      <c r="I20" s="4">
        <f t="shared" si="21"/>
        <v>0.19243995940917813</v>
      </c>
      <c r="J20" s="4">
        <f t="shared" si="21"/>
        <v>5.8013590149696093E-2</v>
      </c>
      <c r="K20" s="4">
        <f t="shared" si="21"/>
        <v>8.2961797359909051E-2</v>
      </c>
      <c r="V20" s="4">
        <f>+V6/U6-1</f>
        <v>9.5605290771524798E-2</v>
      </c>
      <c r="W20" s="4">
        <f t="shared" ref="W20:AF20" si="22">+W6/V6-1</f>
        <v>3.0000000000000027E-2</v>
      </c>
      <c r="X20" s="4">
        <f t="shared" si="22"/>
        <v>3.0000000000000027E-2</v>
      </c>
      <c r="Y20" s="4">
        <f t="shared" si="22"/>
        <v>3.0000000000000027E-2</v>
      </c>
      <c r="Z20" s="4">
        <f t="shared" si="22"/>
        <v>3.0000000000000027E-2</v>
      </c>
      <c r="AA20" s="4">
        <f t="shared" si="22"/>
        <v>3.0000000000000027E-2</v>
      </c>
      <c r="AB20" s="4">
        <f t="shared" si="22"/>
        <v>3.0000000000000027E-2</v>
      </c>
      <c r="AC20" s="4">
        <f t="shared" si="22"/>
        <v>3.0000000000000027E-2</v>
      </c>
      <c r="AD20" s="4">
        <f t="shared" si="22"/>
        <v>3.0000000000000027E-2</v>
      </c>
      <c r="AE20" s="4">
        <f t="shared" si="22"/>
        <v>3.0000000000000027E-2</v>
      </c>
      <c r="AF20" s="4">
        <f t="shared" si="22"/>
        <v>3.0000000000000027E-2</v>
      </c>
      <c r="AH20" s="5" t="s">
        <v>37</v>
      </c>
      <c r="AI20" s="7">
        <f>+AI18/AI19</f>
        <v>9.6281120007588825</v>
      </c>
    </row>
    <row r="21" spans="2:35" x14ac:dyDescent="0.2">
      <c r="AH21" s="3" t="s">
        <v>39</v>
      </c>
      <c r="AI21" s="8">
        <f>+Main!J3</f>
        <v>8.0500000000000007</v>
      </c>
    </row>
    <row r="22" spans="2:35" x14ac:dyDescent="0.2">
      <c r="AH22" s="3" t="s">
        <v>38</v>
      </c>
      <c r="AI22" s="4">
        <f>+AI20/AI21-1</f>
        <v>0.19603875785824609</v>
      </c>
    </row>
  </sheetData>
  <pageMargins left="0.7" right="0.7" top="0.75" bottom="0.75" header="0.3" footer="0.3"/>
  <ignoredErrors>
    <ignoredError sqref="D6:J20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2025-09-16T02:33:42Z</dcterms:created>
  <dcterms:modified xsi:type="dcterms:W3CDTF">2025-09-22T14:14:26Z</dcterms:modified>
</cp:coreProperties>
</file>