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/Library/CloudStorage/Dropbox/models/"/>
    </mc:Choice>
  </mc:AlternateContent>
  <xr:revisionPtr revIDLastSave="0" documentId="13_ncr:1_{CCF0DDFB-6099-7847-85B0-A7E4C8852964}" xr6:coauthVersionLast="47" xr6:coauthVersionMax="47" xr10:uidLastSave="{00000000-0000-0000-0000-000000000000}"/>
  <bookViews>
    <workbookView xWindow="9780" yWindow="3240" windowWidth="31700" windowHeight="21640" xr2:uid="{050AD5F1-E9EF-9640-B3DD-8D134BC6914A}"/>
  </bookViews>
  <sheets>
    <sheet name="Model" sheetId="1" r:id="rId1"/>
    <sheet name="Mai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3" i="1" l="1"/>
  <c r="AJ32" i="1"/>
  <c r="AJ31" i="1"/>
  <c r="AJ30" i="1"/>
  <c r="AJ29" i="1"/>
  <c r="AK33" i="1"/>
  <c r="AK32" i="1"/>
  <c r="AK31" i="1"/>
  <c r="AK30" i="1"/>
  <c r="AK29" i="1"/>
  <c r="AI11" i="1"/>
  <c r="AJ11" i="1"/>
  <c r="AI41" i="1"/>
  <c r="G11" i="2"/>
  <c r="P41" i="1"/>
  <c r="O41" i="1"/>
  <c r="N41" i="1"/>
  <c r="M41" i="1"/>
  <c r="X41" i="1"/>
  <c r="W41" i="1"/>
  <c r="V41" i="1"/>
  <c r="U41" i="1"/>
  <c r="T41" i="1"/>
  <c r="S41" i="1"/>
  <c r="R41" i="1"/>
  <c r="Q41" i="1"/>
  <c r="R40" i="1"/>
  <c r="R39" i="1"/>
  <c r="P40" i="1"/>
  <c r="P39" i="1"/>
  <c r="Q39" i="1"/>
  <c r="Q40" i="1"/>
  <c r="U39" i="1"/>
  <c r="V39" i="1" s="1"/>
  <c r="AJ41" i="1"/>
  <c r="AK41" i="1"/>
  <c r="AL41" i="1"/>
  <c r="AM41" i="1"/>
  <c r="L41" i="1"/>
  <c r="K41" i="1"/>
  <c r="T39" i="1"/>
  <c r="X40" i="1"/>
  <c r="X39" i="1"/>
  <c r="AZ35" i="1"/>
  <c r="AZ33" i="1"/>
  <c r="AM6" i="1"/>
  <c r="AL6" i="1"/>
  <c r="Y8" i="1"/>
  <c r="Y30" i="1" s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X6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X5" i="1"/>
  <c r="I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R21" i="1"/>
  <c r="Q21" i="1"/>
  <c r="P21" i="1"/>
  <c r="R11" i="1"/>
  <c r="Q11" i="1"/>
  <c r="Q33" i="1" s="1"/>
  <c r="P11" i="1"/>
  <c r="P33" i="1" s="1"/>
  <c r="O11" i="1"/>
  <c r="S33" i="1" s="1"/>
  <c r="N11" i="1"/>
  <c r="R33" i="1" s="1"/>
  <c r="M11" i="1"/>
  <c r="M33" i="1" s="1"/>
  <c r="L11" i="1"/>
  <c r="K11" i="1"/>
  <c r="K21" i="1" s="1"/>
  <c r="J11" i="1"/>
  <c r="J21" i="1" s="1"/>
  <c r="I11" i="1"/>
  <c r="I21" i="1" s="1"/>
  <c r="H11" i="1"/>
  <c r="H21" i="1" s="1"/>
  <c r="G11" i="1"/>
  <c r="G21" i="1" s="1"/>
  <c r="F11" i="1"/>
  <c r="J33" i="1" s="1"/>
  <c r="E11" i="1"/>
  <c r="E21" i="1" s="1"/>
  <c r="D11" i="1"/>
  <c r="D21" i="1" s="1"/>
  <c r="C11" i="1"/>
  <c r="C21" i="1" s="1"/>
  <c r="V25" i="1"/>
  <c r="V23" i="1"/>
  <c r="V22" i="1"/>
  <c r="V10" i="1"/>
  <c r="V32" i="1" s="1"/>
  <c r="V9" i="1"/>
  <c r="V31" i="1" s="1"/>
  <c r="V8" i="1"/>
  <c r="V30" i="1" s="1"/>
  <c r="V7" i="1"/>
  <c r="AL32" i="1"/>
  <c r="AL31" i="1"/>
  <c r="AL30" i="1"/>
  <c r="AL29" i="1"/>
  <c r="AM33" i="1"/>
  <c r="AM32" i="1"/>
  <c r="AM31" i="1"/>
  <c r="AM30" i="1"/>
  <c r="AM29" i="1"/>
  <c r="AK11" i="1"/>
  <c r="AK21" i="1" s="1"/>
  <c r="AK24" i="1" s="1"/>
  <c r="AK26" i="1" s="1"/>
  <c r="AL11" i="1"/>
  <c r="AL21" i="1" s="1"/>
  <c r="AL24" i="1" s="1"/>
  <c r="AL26" i="1" s="1"/>
  <c r="AM11" i="1"/>
  <c r="AM21" i="1" s="1"/>
  <c r="AM24" i="1" s="1"/>
  <c r="AM26" i="1" s="1"/>
  <c r="U11" i="1"/>
  <c r="U21" i="1" s="1"/>
  <c r="U24" i="1" s="1"/>
  <c r="U26" i="1" s="1"/>
  <c r="W32" i="1"/>
  <c r="W31" i="1"/>
  <c r="W30" i="1"/>
  <c r="W29" i="1"/>
  <c r="S11" i="1"/>
  <c r="S21" i="1" s="1"/>
  <c r="W11" i="1"/>
  <c r="W21" i="1" s="1"/>
  <c r="W24" i="1" s="1"/>
  <c r="W26" i="1" s="1"/>
  <c r="X32" i="1"/>
  <c r="X31" i="1"/>
  <c r="X30" i="1"/>
  <c r="X29" i="1"/>
  <c r="T11" i="1"/>
  <c r="T21" i="1" s="1"/>
  <c r="T24" i="1" s="1"/>
  <c r="T26" i="1" s="1"/>
  <c r="X11" i="1"/>
  <c r="X21" i="1" s="1"/>
  <c r="X24" i="1" s="1"/>
  <c r="X26" i="1" s="1"/>
  <c r="G8" i="2"/>
  <c r="G6" i="2"/>
  <c r="G9" i="2" s="1"/>
  <c r="AE3" i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HO3" i="1" s="1"/>
  <c r="HP3" i="1" s="1"/>
  <c r="HQ3" i="1" s="1"/>
  <c r="HR3" i="1" s="1"/>
  <c r="HS3" i="1" s="1"/>
  <c r="HT3" i="1" s="1"/>
  <c r="HU3" i="1" s="1"/>
  <c r="HV3" i="1" s="1"/>
  <c r="HW3" i="1" s="1"/>
  <c r="HX3" i="1" s="1"/>
  <c r="HY3" i="1" s="1"/>
  <c r="HZ3" i="1" s="1"/>
  <c r="IA3" i="1" s="1"/>
  <c r="IB3" i="1" s="1"/>
  <c r="IC3" i="1" s="1"/>
  <c r="ID3" i="1" s="1"/>
  <c r="IE3" i="1" s="1"/>
  <c r="IF3" i="1" s="1"/>
  <c r="IG3" i="1" s="1"/>
  <c r="IH3" i="1" s="1"/>
  <c r="II3" i="1" s="1"/>
  <c r="IJ3" i="1" s="1"/>
  <c r="IK3" i="1" s="1"/>
  <c r="IL3" i="1" s="1"/>
  <c r="IM3" i="1" s="1"/>
  <c r="IN3" i="1" s="1"/>
  <c r="IO3" i="1" s="1"/>
  <c r="IP3" i="1" s="1"/>
  <c r="H7" i="2"/>
  <c r="H8" i="2" s="1"/>
  <c r="T40" i="1" l="1"/>
  <c r="R43" i="1"/>
  <c r="T43" i="1"/>
  <c r="S43" i="1"/>
  <c r="U40" i="1"/>
  <c r="O21" i="1"/>
  <c r="Z8" i="1"/>
  <c r="Z30" i="1" s="1"/>
  <c r="Y10" i="1"/>
  <c r="Y9" i="1"/>
  <c r="Y4" i="1"/>
  <c r="L33" i="1"/>
  <c r="L21" i="1"/>
  <c r="F21" i="1"/>
  <c r="N33" i="1"/>
  <c r="M21" i="1"/>
  <c r="G33" i="1"/>
  <c r="O33" i="1"/>
  <c r="N21" i="1"/>
  <c r="H33" i="1"/>
  <c r="K33" i="1"/>
  <c r="T33" i="1"/>
  <c r="U33" i="1"/>
  <c r="S24" i="1"/>
  <c r="S26" i="1" s="1"/>
  <c r="V11" i="1"/>
  <c r="AL33" i="1"/>
  <c r="X33" i="1"/>
  <c r="W33" i="1"/>
  <c r="X43" i="1" l="1"/>
  <c r="V40" i="1"/>
  <c r="Z4" i="1"/>
  <c r="AN4" i="1" s="1"/>
  <c r="AO4" i="1" s="1"/>
  <c r="Y7" i="1"/>
  <c r="Z10" i="1"/>
  <c r="Z32" i="1" s="1"/>
  <c r="AN10" i="1"/>
  <c r="Y32" i="1"/>
  <c r="AN8" i="1"/>
  <c r="Z9" i="1"/>
  <c r="Z31" i="1" s="1"/>
  <c r="Y31" i="1"/>
  <c r="V21" i="1"/>
  <c r="V24" i="1" s="1"/>
  <c r="V26" i="1" s="1"/>
  <c r="V33" i="1"/>
  <c r="U43" i="1" l="1"/>
  <c r="V43" i="1"/>
  <c r="W43" i="1"/>
  <c r="Y11" i="1"/>
  <c r="Y29" i="1"/>
  <c r="Y6" i="1"/>
  <c r="Z7" i="1" s="1"/>
  <c r="AN30" i="1"/>
  <c r="AO8" i="1"/>
  <c r="AN32" i="1"/>
  <c r="AO10" i="1"/>
  <c r="AN9" i="1"/>
  <c r="AP4" i="1"/>
  <c r="AO32" i="1" l="1"/>
  <c r="AP10" i="1"/>
  <c r="AP8" i="1"/>
  <c r="AO30" i="1"/>
  <c r="Z11" i="1"/>
  <c r="Z6" i="1"/>
  <c r="Z29" i="1"/>
  <c r="AQ4" i="1"/>
  <c r="Y18" i="1"/>
  <c r="Y17" i="1"/>
  <c r="Y15" i="1"/>
  <c r="Y14" i="1"/>
  <c r="Y16" i="1"/>
  <c r="Y13" i="1"/>
  <c r="Y33" i="1"/>
  <c r="Y19" i="1"/>
  <c r="Y12" i="1"/>
  <c r="Y20" i="1"/>
  <c r="AO9" i="1"/>
  <c r="AN31" i="1"/>
  <c r="AN7" i="1"/>
  <c r="Y21" i="1" l="1"/>
  <c r="Y22" i="1" s="1"/>
  <c r="Y23" i="1"/>
  <c r="AR4" i="1"/>
  <c r="AN29" i="1"/>
  <c r="AN6" i="1"/>
  <c r="AO6" i="1" s="1"/>
  <c r="AN11" i="1"/>
  <c r="Z14" i="1"/>
  <c r="AN14" i="1" s="1"/>
  <c r="Z20" i="1"/>
  <c r="AN20" i="1"/>
  <c r="AN12" i="1"/>
  <c r="AQ8" i="1"/>
  <c r="AP30" i="1"/>
  <c r="Z16" i="1"/>
  <c r="AN16" i="1" s="1"/>
  <c r="Z33" i="1"/>
  <c r="Z12" i="1"/>
  <c r="Z19" i="1"/>
  <c r="AN19" i="1"/>
  <c r="Z18" i="1"/>
  <c r="AN18" i="1"/>
  <c r="AQ10" i="1"/>
  <c r="AP32" i="1"/>
  <c r="Z13" i="1"/>
  <c r="AN13" i="1" s="1"/>
  <c r="AP9" i="1"/>
  <c r="AO31" i="1"/>
  <c r="Z15" i="1"/>
  <c r="AN15" i="1"/>
  <c r="Z17" i="1"/>
  <c r="AN17" i="1"/>
  <c r="Z21" i="1" l="1"/>
  <c r="Z23" i="1" s="1"/>
  <c r="AN23" i="1" s="1"/>
  <c r="Z22" i="1"/>
  <c r="AN22" i="1" s="1"/>
  <c r="AP6" i="1"/>
  <c r="AO7" i="1"/>
  <c r="AQ30" i="1"/>
  <c r="AR8" i="1"/>
  <c r="AN33" i="1"/>
  <c r="AN21" i="1"/>
  <c r="AP31" i="1"/>
  <c r="AQ9" i="1"/>
  <c r="AS4" i="1"/>
  <c r="AR10" i="1"/>
  <c r="AQ32" i="1"/>
  <c r="Y24" i="1"/>
  <c r="AS8" i="1" l="1"/>
  <c r="AR30" i="1"/>
  <c r="AS10" i="1"/>
  <c r="AR32" i="1"/>
  <c r="AR9" i="1"/>
  <c r="AQ31" i="1"/>
  <c r="AN24" i="1"/>
  <c r="AT4" i="1"/>
  <c r="AO29" i="1"/>
  <c r="AO11" i="1"/>
  <c r="AQ6" i="1"/>
  <c r="AP7" i="1"/>
  <c r="Y25" i="1"/>
  <c r="Z24" i="1"/>
  <c r="Z25" i="1" l="1"/>
  <c r="Z26" i="1" s="1"/>
  <c r="AS9" i="1"/>
  <c r="AR31" i="1"/>
  <c r="AN25" i="1"/>
  <c r="AN26" i="1" s="1"/>
  <c r="AP29" i="1"/>
  <c r="AP11" i="1"/>
  <c r="AU4" i="1"/>
  <c r="Y26" i="1"/>
  <c r="AR6" i="1"/>
  <c r="AQ7" i="1"/>
  <c r="AO33" i="1"/>
  <c r="AO15" i="1"/>
  <c r="AO13" i="1"/>
  <c r="AO16" i="1"/>
  <c r="AO21" i="1" s="1"/>
  <c r="AO18" i="1"/>
  <c r="AO20" i="1"/>
  <c r="AO12" i="1"/>
  <c r="AO17" i="1"/>
  <c r="AO19" i="1"/>
  <c r="AO14" i="1"/>
  <c r="AT10" i="1"/>
  <c r="AS32" i="1"/>
  <c r="AS30" i="1"/>
  <c r="AT8" i="1"/>
  <c r="AP13" i="1" l="1"/>
  <c r="AP14" i="1"/>
  <c r="AP15" i="1"/>
  <c r="AP19" i="1"/>
  <c r="AP17" i="1"/>
  <c r="AP12" i="1"/>
  <c r="AQ29" i="1"/>
  <c r="AQ11" i="1"/>
  <c r="AS6" i="1"/>
  <c r="AR7" i="1"/>
  <c r="AP20" i="1"/>
  <c r="AO23" i="1"/>
  <c r="AO22" i="1"/>
  <c r="AP33" i="1"/>
  <c r="AT30" i="1"/>
  <c r="AU8" i="1"/>
  <c r="AT9" i="1"/>
  <c r="AS31" i="1"/>
  <c r="AP18" i="1"/>
  <c r="AU10" i="1"/>
  <c r="AT32" i="1"/>
  <c r="AP16" i="1"/>
  <c r="AP21" i="1" s="1"/>
  <c r="AV4" i="1"/>
  <c r="AP23" i="1" l="1"/>
  <c r="AW4" i="1"/>
  <c r="AQ33" i="1"/>
  <c r="AQ16" i="1"/>
  <c r="AQ13" i="1"/>
  <c r="AQ15" i="1"/>
  <c r="AQ20" i="1"/>
  <c r="AV10" i="1"/>
  <c r="AU32" i="1"/>
  <c r="AT6" i="1"/>
  <c r="AS7" i="1"/>
  <c r="AP22" i="1"/>
  <c r="AP24" i="1" s="1"/>
  <c r="AQ14" i="1"/>
  <c r="AQ18" i="1"/>
  <c r="AO24" i="1"/>
  <c r="AO25" i="1" s="1"/>
  <c r="AO26" i="1" s="1"/>
  <c r="AQ12" i="1"/>
  <c r="AQ17" i="1"/>
  <c r="AU9" i="1"/>
  <c r="AT31" i="1"/>
  <c r="AQ19" i="1"/>
  <c r="AV8" i="1"/>
  <c r="AU30" i="1"/>
  <c r="AR11" i="1"/>
  <c r="AR29" i="1"/>
  <c r="AQ21" i="1" l="1"/>
  <c r="AQ22" i="1" s="1"/>
  <c r="AP25" i="1"/>
  <c r="AP26" i="1" s="1"/>
  <c r="AW8" i="1"/>
  <c r="AW30" i="1" s="1"/>
  <c r="AV30" i="1"/>
  <c r="AU6" i="1"/>
  <c r="AT7" i="1"/>
  <c r="AS29" i="1"/>
  <c r="AS11" i="1"/>
  <c r="AV9" i="1"/>
  <c r="AU31" i="1"/>
  <c r="AW10" i="1"/>
  <c r="AW32" i="1" s="1"/>
  <c r="AV32" i="1"/>
  <c r="AR19" i="1"/>
  <c r="AR17" i="1"/>
  <c r="AR18" i="1"/>
  <c r="AR14" i="1"/>
  <c r="AR13" i="1"/>
  <c r="AR12" i="1"/>
  <c r="AR20" i="1"/>
  <c r="AR33" i="1"/>
  <c r="AR16" i="1"/>
  <c r="AR15" i="1"/>
  <c r="AR21" i="1" l="1"/>
  <c r="AQ23" i="1"/>
  <c r="AQ24" i="1" s="1"/>
  <c r="AQ25" i="1" s="1"/>
  <c r="AQ26" i="1" s="1"/>
  <c r="AR23" i="1"/>
  <c r="AR22" i="1"/>
  <c r="AR24" i="1" s="1"/>
  <c r="AT11" i="1"/>
  <c r="AT29" i="1"/>
  <c r="AV6" i="1"/>
  <c r="AU7" i="1"/>
  <c r="AW9" i="1"/>
  <c r="AW31" i="1" s="1"/>
  <c r="AV31" i="1"/>
  <c r="AS18" i="1"/>
  <c r="AS17" i="1"/>
  <c r="AS33" i="1"/>
  <c r="AS12" i="1"/>
  <c r="AS20" i="1"/>
  <c r="AS16" i="1"/>
  <c r="AS15" i="1"/>
  <c r="AS19" i="1"/>
  <c r="AS14" i="1"/>
  <c r="AS13" i="1"/>
  <c r="AS21" i="1" l="1"/>
  <c r="AR25" i="1"/>
  <c r="AR26" i="1" s="1"/>
  <c r="AS22" i="1"/>
  <c r="AS23" i="1"/>
  <c r="AU29" i="1"/>
  <c r="AU11" i="1"/>
  <c r="AW6" i="1"/>
  <c r="AW7" i="1" s="1"/>
  <c r="AV7" i="1"/>
  <c r="AT16" i="1"/>
  <c r="AT33" i="1"/>
  <c r="AT12" i="1"/>
  <c r="AT18" i="1"/>
  <c r="AT15" i="1"/>
  <c r="AT20" i="1"/>
  <c r="AT17" i="1"/>
  <c r="AT14" i="1"/>
  <c r="AT13" i="1"/>
  <c r="AT19" i="1"/>
  <c r="AT21" i="1" l="1"/>
  <c r="AT22" i="1"/>
  <c r="AT23" i="1"/>
  <c r="AT24" i="1"/>
  <c r="AV29" i="1"/>
  <c r="AV11" i="1"/>
  <c r="AW29" i="1"/>
  <c r="AW11" i="1"/>
  <c r="AU33" i="1"/>
  <c r="AU13" i="1"/>
  <c r="AU12" i="1"/>
  <c r="AU16" i="1"/>
  <c r="AU14" i="1"/>
  <c r="AU20" i="1"/>
  <c r="AU18" i="1"/>
  <c r="AU17" i="1"/>
  <c r="AU15" i="1"/>
  <c r="AU19" i="1"/>
  <c r="AS24" i="1"/>
  <c r="AS25" i="1" s="1"/>
  <c r="AS26" i="1" s="1"/>
  <c r="AU21" i="1" l="1"/>
  <c r="AU22" i="1"/>
  <c r="AU23" i="1"/>
  <c r="AU24" i="1"/>
  <c r="AW33" i="1"/>
  <c r="AT25" i="1"/>
  <c r="AT26" i="1"/>
  <c r="AV13" i="1"/>
  <c r="AW13" i="1" s="1"/>
  <c r="AV15" i="1"/>
  <c r="AW15" i="1" s="1"/>
  <c r="AV18" i="1"/>
  <c r="AW18" i="1" s="1"/>
  <c r="AV33" i="1"/>
  <c r="AV20" i="1"/>
  <c r="AW20" i="1" s="1"/>
  <c r="AV17" i="1"/>
  <c r="AW17" i="1" s="1"/>
  <c r="AV14" i="1"/>
  <c r="AW14" i="1" s="1"/>
  <c r="AV16" i="1"/>
  <c r="AW16" i="1" s="1"/>
  <c r="AV12" i="1"/>
  <c r="AW12" i="1" s="1"/>
  <c r="AV19" i="1"/>
  <c r="AW19" i="1" s="1"/>
  <c r="AW21" i="1" l="1"/>
  <c r="AV21" i="1"/>
  <c r="AU25" i="1"/>
  <c r="AU26" i="1"/>
  <c r="AV22" i="1" l="1"/>
  <c r="AV23" i="1"/>
  <c r="AV24" i="1" s="1"/>
  <c r="AV25" i="1" s="1"/>
  <c r="AV26" i="1" s="1"/>
  <c r="AW23" i="1"/>
  <c r="AW22" i="1"/>
  <c r="AW24" i="1"/>
  <c r="AW25" i="1" l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CL26" i="1" s="1"/>
  <c r="CM26" i="1" s="1"/>
  <c r="CN26" i="1" s="1"/>
  <c r="CO26" i="1" s="1"/>
  <c r="CP26" i="1" s="1"/>
  <c r="CQ26" i="1" s="1"/>
  <c r="CR26" i="1" s="1"/>
  <c r="CS26" i="1" s="1"/>
  <c r="CT26" i="1" s="1"/>
  <c r="CU26" i="1" s="1"/>
  <c r="CV26" i="1" s="1"/>
  <c r="CW26" i="1" s="1"/>
  <c r="CX26" i="1" s="1"/>
  <c r="CY26" i="1" s="1"/>
  <c r="CZ26" i="1" s="1"/>
  <c r="DA26" i="1" s="1"/>
  <c r="DB26" i="1" s="1"/>
  <c r="DC26" i="1" s="1"/>
  <c r="DD26" i="1" s="1"/>
  <c r="DE26" i="1" s="1"/>
  <c r="DF26" i="1" s="1"/>
  <c r="DG26" i="1" s="1"/>
  <c r="DH26" i="1" s="1"/>
  <c r="DI26" i="1" s="1"/>
  <c r="DJ26" i="1" s="1"/>
  <c r="DK26" i="1" s="1"/>
  <c r="DL26" i="1" s="1"/>
  <c r="DM26" i="1" s="1"/>
  <c r="DN26" i="1" s="1"/>
  <c r="DO26" i="1" s="1"/>
  <c r="DP26" i="1" s="1"/>
  <c r="DQ26" i="1" s="1"/>
  <c r="DR26" i="1" s="1"/>
  <c r="DS26" i="1" s="1"/>
  <c r="DT26" i="1" s="1"/>
  <c r="DU26" i="1" s="1"/>
  <c r="DV26" i="1" s="1"/>
  <c r="DW26" i="1" s="1"/>
  <c r="DX26" i="1" s="1"/>
  <c r="DY26" i="1" s="1"/>
  <c r="DZ26" i="1" s="1"/>
  <c r="EA26" i="1" s="1"/>
  <c r="EB26" i="1" s="1"/>
  <c r="EC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HO26" i="1" s="1"/>
  <c r="HP26" i="1" s="1"/>
  <c r="HQ26" i="1" s="1"/>
  <c r="HR26" i="1" s="1"/>
  <c r="HS26" i="1" s="1"/>
  <c r="HT26" i="1" s="1"/>
  <c r="HU26" i="1" s="1"/>
  <c r="HV26" i="1" s="1"/>
  <c r="HW26" i="1" s="1"/>
  <c r="HX26" i="1" s="1"/>
  <c r="HY26" i="1" s="1"/>
  <c r="HZ26" i="1" s="1"/>
  <c r="IA26" i="1" s="1"/>
  <c r="IB26" i="1" s="1"/>
  <c r="IC26" i="1" s="1"/>
  <c r="ID26" i="1" s="1"/>
  <c r="IE26" i="1" s="1"/>
  <c r="IF26" i="1" s="1"/>
  <c r="IG26" i="1" s="1"/>
  <c r="IH26" i="1" s="1"/>
  <c r="II26" i="1" s="1"/>
  <c r="IJ26" i="1" s="1"/>
  <c r="IK26" i="1" s="1"/>
  <c r="IL26" i="1" s="1"/>
  <c r="IM26" i="1" s="1"/>
  <c r="IN26" i="1" s="1"/>
  <c r="IO26" i="1" s="1"/>
  <c r="IP26" i="1" s="1"/>
  <c r="AZ32" i="1" s="1"/>
  <c r="AZ34" i="1" s="1"/>
  <c r="AZ36" i="1" s="1"/>
</calcChain>
</file>

<file path=xl/sharedStrings.xml><?xml version="1.0" encoding="utf-8"?>
<sst xmlns="http://schemas.openxmlformats.org/spreadsheetml/2006/main" count="70" uniqueCount="63">
  <si>
    <t>Q123</t>
  </si>
  <si>
    <t>Q223</t>
  </si>
  <si>
    <t>Q323</t>
  </si>
  <si>
    <t>Q423</t>
  </si>
  <si>
    <t>Q124</t>
  </si>
  <si>
    <t>Q224</t>
  </si>
  <si>
    <t>Q324</t>
  </si>
  <si>
    <t>Q424</t>
  </si>
  <si>
    <t>Q225</t>
  </si>
  <si>
    <t>Shares</t>
  </si>
  <si>
    <t>Price</t>
  </si>
  <si>
    <t>MC</t>
  </si>
  <si>
    <t xml:space="preserve">Cash </t>
  </si>
  <si>
    <t xml:space="preserve">Debt </t>
  </si>
  <si>
    <t>EV</t>
  </si>
  <si>
    <t>CEO</t>
  </si>
  <si>
    <t xml:space="preserve">CFO </t>
  </si>
  <si>
    <t>Q125</t>
  </si>
  <si>
    <t>Q325</t>
  </si>
  <si>
    <t>Q425</t>
  </si>
  <si>
    <t>Subscriber</t>
  </si>
  <si>
    <t xml:space="preserve">Advertising </t>
  </si>
  <si>
    <t xml:space="preserve">Equipment </t>
  </si>
  <si>
    <t xml:space="preserve">Other </t>
  </si>
  <si>
    <t xml:space="preserve">Total Revenues </t>
  </si>
  <si>
    <t xml:space="preserve">Revenue Share/royalties </t>
  </si>
  <si>
    <t xml:space="preserve">Programming &amp; Content </t>
  </si>
  <si>
    <t xml:space="preserve">Customer Serv &amp; Billing </t>
  </si>
  <si>
    <t xml:space="preserve">Transmission </t>
  </si>
  <si>
    <t>Cost of equipment</t>
  </si>
  <si>
    <t xml:space="preserve">Subscriber acq costs </t>
  </si>
  <si>
    <t xml:space="preserve">Product &amp; Tech </t>
  </si>
  <si>
    <t xml:space="preserve">Sales &amp; Marketing </t>
  </si>
  <si>
    <t>Gen &amp; Admin</t>
  </si>
  <si>
    <t xml:space="preserve">Operating Income </t>
  </si>
  <si>
    <t xml:space="preserve">Interest Expense </t>
  </si>
  <si>
    <t xml:space="preserve">Other Income </t>
  </si>
  <si>
    <t xml:space="preserve">EBT </t>
  </si>
  <si>
    <t>Taxes</t>
  </si>
  <si>
    <t xml:space="preserve">Net Income </t>
  </si>
  <si>
    <t>Growth YY</t>
  </si>
  <si>
    <t xml:space="preserve">Subscribers </t>
  </si>
  <si>
    <t>Q120</t>
  </si>
  <si>
    <t>Q220</t>
  </si>
  <si>
    <t>Q30</t>
  </si>
  <si>
    <t>Q420</t>
  </si>
  <si>
    <t>Q121</t>
  </si>
  <si>
    <t>Q221</t>
  </si>
  <si>
    <t>Q321</t>
  </si>
  <si>
    <t>Q421</t>
  </si>
  <si>
    <t>Q122</t>
  </si>
  <si>
    <t>Q322</t>
  </si>
  <si>
    <t>Q222</t>
  </si>
  <si>
    <t>Q422</t>
  </si>
  <si>
    <t xml:space="preserve">Terminal </t>
  </si>
  <si>
    <t xml:space="preserve">Discount </t>
  </si>
  <si>
    <t>NPV</t>
  </si>
  <si>
    <t xml:space="preserve">Estimate </t>
  </si>
  <si>
    <t>Current</t>
  </si>
  <si>
    <t xml:space="preserve">Cash  </t>
  </si>
  <si>
    <t>CFFO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</si>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</sst>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164" formatCode="0.0"/>
    <numFmt numFmtId="167" formatCode="&quot;$&quot;#,##0.0_);[Red]\(&quot;$&quot;#,##0.0\)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164" fontId="0" fillId="0" borderId="0" xfId="0" applyNumberFormat="1"/>
    <xf numFmtId="4" fontId="0" fillId="0" borderId="0" xfId="0" applyNumberFormat="1"/>
    <xf numFmtId="8" fontId="0" fillId="0" borderId="0" xfId="0" applyNumberFormat="1"/>
    <xf numFmtId="167" fontId="0" fillId="0" borderId="0" xfId="0" applyNumberFormat="1"/>
    <xf numFmtId="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469580</xdr:colOff>
      <xdr:row>0</xdr:row>
      <xdr:rowOff>76200</xdr:rowOff>
    </xdr:from>
    <xdr:to>
      <xdr:col>24</xdr:col>
      <xdr:colOff>25400</xdr:colOff>
      <xdr:row>56</xdr:row>
      <xdr:rowOff>128067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5E62069-E23C-732D-68F6-160DE2B8CC33}"/>
            </a:ext>
          </a:extLst>
        </xdr:cNvPr>
        <xdr:cNvCxnSpPr/>
      </xdr:nvCxnSpPr>
      <xdr:spPr>
        <a:xfrm flipH="1">
          <a:off x="12315798" y="76200"/>
          <a:ext cx="36073" cy="1140716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416218</xdr:colOff>
      <xdr:row>0</xdr:row>
      <xdr:rowOff>47388</xdr:rowOff>
    </xdr:from>
    <xdr:to>
      <xdr:col>39</xdr:col>
      <xdr:colOff>9477</xdr:colOff>
      <xdr:row>55</xdr:row>
      <xdr:rowOff>42689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9170FC1-2E3C-F771-D52B-AC02ACEC2BC6}"/>
            </a:ext>
          </a:extLst>
        </xdr:cNvPr>
        <xdr:cNvCxnSpPr/>
      </xdr:nvCxnSpPr>
      <xdr:spPr>
        <a:xfrm flipH="1">
          <a:off x="19807731" y="47388"/>
          <a:ext cx="41494" cy="11147822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B6B6-F8CF-164B-9032-3BE26284B18B}">
  <dimension ref="A3:JQ43"/>
  <sheetViews>
    <sheetView tabSelected="1" zoomScale="119" workbookViewId="0">
      <pane xSplit="2" ySplit="3" topLeftCell="T5" activePane="bottomRight" state="frozen"/>
      <selection pane="topRight" activeCell="C1" sqref="C1"/>
      <selection pane="bottomLeft" activeCell="A4" sqref="A4"/>
      <selection pane="bottomRight" activeCell="V37" sqref="V37"/>
    </sheetView>
  </sheetViews>
  <sheetFormatPr baseColWidth="10" defaultRowHeight="16" outlineLevelCol="1" x14ac:dyDescent="0.2"/>
  <cols>
    <col min="1" max="1" width="1.5" style="1" customWidth="1"/>
    <col min="2" max="2" width="21.5" style="1" bestFit="1" customWidth="1"/>
    <col min="3" max="14" width="6.33203125" style="1" bestFit="1" customWidth="1" outlineLevel="1"/>
    <col min="15" max="26" width="6.33203125" style="1" bestFit="1" customWidth="1"/>
    <col min="27" max="29" width="10.83203125" style="1"/>
    <col min="30" max="34" width="5.1640625" style="1" bestFit="1" customWidth="1"/>
    <col min="35" max="35" width="6.6640625" style="1" bestFit="1" customWidth="1"/>
    <col min="36" max="37" width="5.6640625" style="1" bestFit="1" customWidth="1"/>
    <col min="38" max="40" width="5.83203125" style="1" bestFit="1" customWidth="1"/>
    <col min="41" max="47" width="8.33203125" style="1" bestFit="1" customWidth="1"/>
    <col min="48" max="49" width="7.33203125" style="1" bestFit="1" customWidth="1"/>
    <col min="50" max="50" width="5.1640625" style="1" bestFit="1" customWidth="1"/>
    <col min="51" max="51" width="9" style="1" bestFit="1" customWidth="1"/>
    <col min="52" max="52" width="6.83203125" style="1" bestFit="1" customWidth="1"/>
    <col min="53" max="250" width="5.1640625" style="1" bestFit="1" customWidth="1"/>
    <col min="251" max="16384" width="10.83203125" style="1"/>
  </cols>
  <sheetData>
    <row r="3" spans="2:277" x14ac:dyDescent="0.2">
      <c r="C3" s="1" t="s">
        <v>42</v>
      </c>
      <c r="D3" s="1" t="s">
        <v>43</v>
      </c>
      <c r="E3" s="1" t="s">
        <v>44</v>
      </c>
      <c r="F3" s="1" t="s">
        <v>45</v>
      </c>
      <c r="G3" s="1" t="s">
        <v>46</v>
      </c>
      <c r="H3" s="1" t="s">
        <v>47</v>
      </c>
      <c r="I3" s="1" t="s">
        <v>48</v>
      </c>
      <c r="J3" s="1" t="s">
        <v>49</v>
      </c>
      <c r="K3" s="1" t="s">
        <v>50</v>
      </c>
      <c r="L3" s="1" t="s">
        <v>52</v>
      </c>
      <c r="M3" s="1" t="s">
        <v>51</v>
      </c>
      <c r="N3" s="1" t="s">
        <v>53</v>
      </c>
      <c r="O3" s="1" t="s">
        <v>0</v>
      </c>
      <c r="P3" s="1" t="s">
        <v>1</v>
      </c>
      <c r="Q3" s="1" t="s">
        <v>2</v>
      </c>
      <c r="R3" s="1" t="s">
        <v>3</v>
      </c>
      <c r="S3" s="1" t="s">
        <v>4</v>
      </c>
      <c r="T3" s="1" t="s">
        <v>5</v>
      </c>
      <c r="U3" s="1" t="s">
        <v>6</v>
      </c>
      <c r="V3" s="1" t="s">
        <v>7</v>
      </c>
      <c r="W3" s="1" t="s">
        <v>17</v>
      </c>
      <c r="X3" s="1" t="s">
        <v>8</v>
      </c>
      <c r="Y3" s="1" t="s">
        <v>18</v>
      </c>
      <c r="Z3" s="1" t="s">
        <v>19</v>
      </c>
      <c r="AD3" s="2">
        <v>2015</v>
      </c>
      <c r="AE3" s="2">
        <f>AD3+1</f>
        <v>2016</v>
      </c>
      <c r="AF3" s="2">
        <f t="shared" ref="AF3:AX3" si="0">AE3+1</f>
        <v>2017</v>
      </c>
      <c r="AG3" s="2">
        <f t="shared" si="0"/>
        <v>2018</v>
      </c>
      <c r="AH3" s="2">
        <f t="shared" si="0"/>
        <v>2019</v>
      </c>
      <c r="AI3" s="2">
        <f t="shared" si="0"/>
        <v>2020</v>
      </c>
      <c r="AJ3" s="2">
        <f t="shared" si="0"/>
        <v>2021</v>
      </c>
      <c r="AK3" s="2">
        <f t="shared" si="0"/>
        <v>2022</v>
      </c>
      <c r="AL3" s="2">
        <f t="shared" si="0"/>
        <v>2023</v>
      </c>
      <c r="AM3" s="2">
        <f t="shared" si="0"/>
        <v>2024</v>
      </c>
      <c r="AN3" s="2">
        <f t="shared" si="0"/>
        <v>2025</v>
      </c>
      <c r="AO3" s="2">
        <f t="shared" si="0"/>
        <v>2026</v>
      </c>
      <c r="AP3" s="2">
        <f t="shared" si="0"/>
        <v>2027</v>
      </c>
      <c r="AQ3" s="2">
        <f t="shared" si="0"/>
        <v>2028</v>
      </c>
      <c r="AR3" s="2">
        <f t="shared" si="0"/>
        <v>2029</v>
      </c>
      <c r="AS3" s="2">
        <f t="shared" si="0"/>
        <v>2030</v>
      </c>
      <c r="AT3" s="2">
        <f t="shared" si="0"/>
        <v>2031</v>
      </c>
      <c r="AU3" s="2">
        <f t="shared" si="0"/>
        <v>2032</v>
      </c>
      <c r="AV3" s="2">
        <f t="shared" si="0"/>
        <v>2033</v>
      </c>
      <c r="AW3" s="2">
        <f t="shared" si="0"/>
        <v>2034</v>
      </c>
      <c r="AX3" s="2">
        <f t="shared" si="0"/>
        <v>2035</v>
      </c>
      <c r="AY3" s="2">
        <f t="shared" ref="AY3" si="1">AX3+1</f>
        <v>2036</v>
      </c>
      <c r="AZ3" s="2">
        <f t="shared" ref="AZ3" si="2">AY3+1</f>
        <v>2037</v>
      </c>
      <c r="BA3" s="2">
        <f t="shared" ref="BA3" si="3">AZ3+1</f>
        <v>2038</v>
      </c>
      <c r="BB3" s="2">
        <f t="shared" ref="BB3" si="4">BA3+1</f>
        <v>2039</v>
      </c>
      <c r="BC3" s="2">
        <f t="shared" ref="BC3" si="5">BB3+1</f>
        <v>2040</v>
      </c>
      <c r="BD3" s="2">
        <f t="shared" ref="BD3" si="6">BC3+1</f>
        <v>2041</v>
      </c>
      <c r="BE3" s="2">
        <f t="shared" ref="BE3" si="7">BD3+1</f>
        <v>2042</v>
      </c>
      <c r="BF3" s="2">
        <f t="shared" ref="BF3" si="8">BE3+1</f>
        <v>2043</v>
      </c>
      <c r="BG3" s="2">
        <f t="shared" ref="BG3" si="9">BF3+1</f>
        <v>2044</v>
      </c>
      <c r="BH3" s="2">
        <f t="shared" ref="BH3" si="10">BG3+1</f>
        <v>2045</v>
      </c>
      <c r="BI3" s="2">
        <f t="shared" ref="BI3" si="11">BH3+1</f>
        <v>2046</v>
      </c>
      <c r="BJ3" s="2">
        <f t="shared" ref="BJ3" si="12">BI3+1</f>
        <v>2047</v>
      </c>
      <c r="BK3" s="2">
        <f t="shared" ref="BK3" si="13">BJ3+1</f>
        <v>2048</v>
      </c>
      <c r="BL3" s="2">
        <f t="shared" ref="BL3" si="14">BK3+1</f>
        <v>2049</v>
      </c>
      <c r="BM3" s="2">
        <f t="shared" ref="BM3" si="15">BL3+1</f>
        <v>2050</v>
      </c>
      <c r="BN3" s="2">
        <f t="shared" ref="BN3" si="16">BM3+1</f>
        <v>2051</v>
      </c>
      <c r="BO3" s="2">
        <f t="shared" ref="BO3" si="17">BN3+1</f>
        <v>2052</v>
      </c>
      <c r="BP3" s="2">
        <f t="shared" ref="BP3" si="18">BO3+1</f>
        <v>2053</v>
      </c>
      <c r="BQ3" s="2">
        <f t="shared" ref="BQ3" si="19">BP3+1</f>
        <v>2054</v>
      </c>
      <c r="BR3" s="2">
        <f t="shared" ref="BR3" si="20">BQ3+1</f>
        <v>2055</v>
      </c>
      <c r="BS3" s="2">
        <f t="shared" ref="BS3" si="21">BR3+1</f>
        <v>2056</v>
      </c>
      <c r="BT3" s="2">
        <f t="shared" ref="BT3" si="22">BS3+1</f>
        <v>2057</v>
      </c>
      <c r="BU3" s="2">
        <f t="shared" ref="BU3" si="23">BT3+1</f>
        <v>2058</v>
      </c>
      <c r="BV3" s="2">
        <f t="shared" ref="BV3" si="24">BU3+1</f>
        <v>2059</v>
      </c>
      <c r="BW3" s="2">
        <f t="shared" ref="BW3" si="25">BV3+1</f>
        <v>2060</v>
      </c>
      <c r="BX3" s="2">
        <f t="shared" ref="BX3" si="26">BW3+1</f>
        <v>2061</v>
      </c>
      <c r="BY3" s="2">
        <f t="shared" ref="BY3" si="27">BX3+1</f>
        <v>2062</v>
      </c>
      <c r="BZ3" s="2">
        <f t="shared" ref="BZ3" si="28">BY3+1</f>
        <v>2063</v>
      </c>
      <c r="CA3" s="2">
        <f t="shared" ref="CA3" si="29">BZ3+1</f>
        <v>2064</v>
      </c>
      <c r="CB3" s="2">
        <f t="shared" ref="CB3" si="30">CA3+1</f>
        <v>2065</v>
      </c>
      <c r="CC3" s="2">
        <f t="shared" ref="CC3" si="31">CB3+1</f>
        <v>2066</v>
      </c>
      <c r="CD3" s="2">
        <f t="shared" ref="CD3" si="32">CC3+1</f>
        <v>2067</v>
      </c>
      <c r="CE3" s="2">
        <f t="shared" ref="CE3" si="33">CD3+1</f>
        <v>2068</v>
      </c>
      <c r="CF3" s="2">
        <f t="shared" ref="CF3" si="34">CE3+1</f>
        <v>2069</v>
      </c>
      <c r="CG3" s="2">
        <f t="shared" ref="CG3" si="35">CF3+1</f>
        <v>2070</v>
      </c>
      <c r="CH3" s="2">
        <f t="shared" ref="CH3" si="36">CG3+1</f>
        <v>2071</v>
      </c>
      <c r="CI3" s="2">
        <f t="shared" ref="CI3" si="37">CH3+1</f>
        <v>2072</v>
      </c>
      <c r="CJ3" s="2">
        <f t="shared" ref="CJ3" si="38">CI3+1</f>
        <v>2073</v>
      </c>
      <c r="CK3" s="2">
        <f t="shared" ref="CK3" si="39">CJ3+1</f>
        <v>2074</v>
      </c>
      <c r="CL3" s="2">
        <f t="shared" ref="CL3" si="40">CK3+1</f>
        <v>2075</v>
      </c>
      <c r="CM3" s="2">
        <f t="shared" ref="CM3" si="41">CL3+1</f>
        <v>2076</v>
      </c>
      <c r="CN3" s="2">
        <f t="shared" ref="CN3" si="42">CM3+1</f>
        <v>2077</v>
      </c>
      <c r="CO3" s="2">
        <f t="shared" ref="CO3" si="43">CN3+1</f>
        <v>2078</v>
      </c>
      <c r="CP3" s="2">
        <f t="shared" ref="CP3" si="44">CO3+1</f>
        <v>2079</v>
      </c>
      <c r="CQ3" s="2">
        <f t="shared" ref="CQ3" si="45">CP3+1</f>
        <v>2080</v>
      </c>
      <c r="CR3" s="2">
        <f t="shared" ref="CR3" si="46">CQ3+1</f>
        <v>2081</v>
      </c>
      <c r="CS3" s="2">
        <f t="shared" ref="CS3" si="47">CR3+1</f>
        <v>2082</v>
      </c>
      <c r="CT3" s="2">
        <f t="shared" ref="CT3" si="48">CS3+1</f>
        <v>2083</v>
      </c>
      <c r="CU3" s="2">
        <f t="shared" ref="CU3" si="49">CT3+1</f>
        <v>2084</v>
      </c>
      <c r="CV3" s="2">
        <f t="shared" ref="CV3" si="50">CU3+1</f>
        <v>2085</v>
      </c>
      <c r="CW3" s="2">
        <f t="shared" ref="CW3" si="51">CV3+1</f>
        <v>2086</v>
      </c>
      <c r="CX3" s="2">
        <f t="shared" ref="CX3" si="52">CW3+1</f>
        <v>2087</v>
      </c>
      <c r="CY3" s="2">
        <f t="shared" ref="CY3" si="53">CX3+1</f>
        <v>2088</v>
      </c>
      <c r="CZ3" s="2">
        <f t="shared" ref="CZ3" si="54">CY3+1</f>
        <v>2089</v>
      </c>
      <c r="DA3" s="2">
        <f t="shared" ref="DA3" si="55">CZ3+1</f>
        <v>2090</v>
      </c>
      <c r="DB3" s="2">
        <f t="shared" ref="DB3" si="56">DA3+1</f>
        <v>2091</v>
      </c>
      <c r="DC3" s="2">
        <f t="shared" ref="DC3" si="57">DB3+1</f>
        <v>2092</v>
      </c>
      <c r="DD3" s="2">
        <f t="shared" ref="DD3" si="58">DC3+1</f>
        <v>2093</v>
      </c>
      <c r="DE3" s="2">
        <f t="shared" ref="DE3" si="59">DD3+1</f>
        <v>2094</v>
      </c>
      <c r="DF3" s="2">
        <f t="shared" ref="DF3" si="60">DE3+1</f>
        <v>2095</v>
      </c>
      <c r="DG3" s="2">
        <f t="shared" ref="DG3" si="61">DF3+1</f>
        <v>2096</v>
      </c>
      <c r="DH3" s="2">
        <f t="shared" ref="DH3" si="62">DG3+1</f>
        <v>2097</v>
      </c>
      <c r="DI3" s="2">
        <f t="shared" ref="DI3" si="63">DH3+1</f>
        <v>2098</v>
      </c>
      <c r="DJ3" s="2">
        <f t="shared" ref="DJ3" si="64">DI3+1</f>
        <v>2099</v>
      </c>
      <c r="DK3" s="2">
        <f t="shared" ref="DK3" si="65">DJ3+1</f>
        <v>2100</v>
      </c>
      <c r="DL3" s="2">
        <f t="shared" ref="DL3" si="66">DK3+1</f>
        <v>2101</v>
      </c>
      <c r="DM3" s="2">
        <f t="shared" ref="DM3" si="67">DL3+1</f>
        <v>2102</v>
      </c>
      <c r="DN3" s="2">
        <f t="shared" ref="DN3" si="68">DM3+1</f>
        <v>2103</v>
      </c>
      <c r="DO3" s="2">
        <f t="shared" ref="DO3" si="69">DN3+1</f>
        <v>2104</v>
      </c>
      <c r="DP3" s="2">
        <f t="shared" ref="DP3" si="70">DO3+1</f>
        <v>2105</v>
      </c>
      <c r="DQ3" s="2">
        <f t="shared" ref="DQ3" si="71">DP3+1</f>
        <v>2106</v>
      </c>
      <c r="DR3" s="2">
        <f t="shared" ref="DR3" si="72">DQ3+1</f>
        <v>2107</v>
      </c>
      <c r="DS3" s="2">
        <f t="shared" ref="DS3" si="73">DR3+1</f>
        <v>2108</v>
      </c>
      <c r="DT3" s="2">
        <f t="shared" ref="DT3" si="74">DS3+1</f>
        <v>2109</v>
      </c>
      <c r="DU3" s="2">
        <f t="shared" ref="DU3" si="75">DT3+1</f>
        <v>2110</v>
      </c>
      <c r="DV3" s="2">
        <f t="shared" ref="DV3" si="76">DU3+1</f>
        <v>2111</v>
      </c>
      <c r="DW3" s="2">
        <f t="shared" ref="DW3" si="77">DV3+1</f>
        <v>2112</v>
      </c>
      <c r="DX3" s="2">
        <f t="shared" ref="DX3" si="78">DW3+1</f>
        <v>2113</v>
      </c>
      <c r="DY3" s="2">
        <f t="shared" ref="DY3" si="79">DX3+1</f>
        <v>2114</v>
      </c>
      <c r="DZ3" s="2">
        <f t="shared" ref="DZ3" si="80">DY3+1</f>
        <v>2115</v>
      </c>
      <c r="EA3" s="2">
        <f t="shared" ref="EA3" si="81">DZ3+1</f>
        <v>2116</v>
      </c>
      <c r="EB3" s="2">
        <f t="shared" ref="EB3" si="82">EA3+1</f>
        <v>2117</v>
      </c>
      <c r="EC3" s="2">
        <f t="shared" ref="EC3" si="83">EB3+1</f>
        <v>2118</v>
      </c>
      <c r="ED3" s="2">
        <f t="shared" ref="ED3" si="84">EC3+1</f>
        <v>2119</v>
      </c>
      <c r="EE3" s="2">
        <f t="shared" ref="EE3" si="85">ED3+1</f>
        <v>2120</v>
      </c>
      <c r="EF3" s="2">
        <f t="shared" ref="EF3" si="86">EE3+1</f>
        <v>2121</v>
      </c>
      <c r="EG3" s="2">
        <f t="shared" ref="EG3" si="87">EF3+1</f>
        <v>2122</v>
      </c>
      <c r="EH3" s="2">
        <f t="shared" ref="EH3" si="88">EG3+1</f>
        <v>2123</v>
      </c>
      <c r="EI3" s="2">
        <f t="shared" ref="EI3" si="89">EH3+1</f>
        <v>2124</v>
      </c>
      <c r="EJ3" s="2">
        <f t="shared" ref="EJ3" si="90">EI3+1</f>
        <v>2125</v>
      </c>
      <c r="EK3" s="2">
        <f t="shared" ref="EK3" si="91">EJ3+1</f>
        <v>2126</v>
      </c>
      <c r="EL3" s="2">
        <f t="shared" ref="EL3" si="92">EK3+1</f>
        <v>2127</v>
      </c>
      <c r="EM3" s="2">
        <f t="shared" ref="EM3" si="93">EL3+1</f>
        <v>2128</v>
      </c>
      <c r="EN3" s="2">
        <f t="shared" ref="EN3" si="94">EM3+1</f>
        <v>2129</v>
      </c>
      <c r="EO3" s="2">
        <f t="shared" ref="EO3" si="95">EN3+1</f>
        <v>2130</v>
      </c>
      <c r="EP3" s="2">
        <f t="shared" ref="EP3" si="96">EO3+1</f>
        <v>2131</v>
      </c>
      <c r="EQ3" s="2">
        <f t="shared" ref="EQ3" si="97">EP3+1</f>
        <v>2132</v>
      </c>
      <c r="ER3" s="2">
        <f t="shared" ref="ER3" si="98">EQ3+1</f>
        <v>2133</v>
      </c>
      <c r="ES3" s="2">
        <f t="shared" ref="ES3" si="99">ER3+1</f>
        <v>2134</v>
      </c>
      <c r="ET3" s="2">
        <f t="shared" ref="ET3" si="100">ES3+1</f>
        <v>2135</v>
      </c>
      <c r="EU3" s="2">
        <f t="shared" ref="EU3" si="101">ET3+1</f>
        <v>2136</v>
      </c>
      <c r="EV3" s="2">
        <f t="shared" ref="EV3" si="102">EU3+1</f>
        <v>2137</v>
      </c>
      <c r="EW3" s="2">
        <f t="shared" ref="EW3" si="103">EV3+1</f>
        <v>2138</v>
      </c>
      <c r="EX3" s="2">
        <f t="shared" ref="EX3" si="104">EW3+1</f>
        <v>2139</v>
      </c>
      <c r="EY3" s="2">
        <f t="shared" ref="EY3" si="105">EX3+1</f>
        <v>2140</v>
      </c>
      <c r="EZ3" s="2">
        <f t="shared" ref="EZ3" si="106">EY3+1</f>
        <v>2141</v>
      </c>
      <c r="FA3" s="2">
        <f t="shared" ref="FA3" si="107">EZ3+1</f>
        <v>2142</v>
      </c>
      <c r="FB3" s="2">
        <f t="shared" ref="FB3" si="108">FA3+1</f>
        <v>2143</v>
      </c>
      <c r="FC3" s="2">
        <f t="shared" ref="FC3" si="109">FB3+1</f>
        <v>2144</v>
      </c>
      <c r="FD3" s="2">
        <f t="shared" ref="FD3" si="110">FC3+1</f>
        <v>2145</v>
      </c>
      <c r="FE3" s="2">
        <f t="shared" ref="FE3" si="111">FD3+1</f>
        <v>2146</v>
      </c>
      <c r="FF3" s="2">
        <f t="shared" ref="FF3" si="112">FE3+1</f>
        <v>2147</v>
      </c>
      <c r="FG3" s="2">
        <f t="shared" ref="FG3" si="113">FF3+1</f>
        <v>2148</v>
      </c>
      <c r="FH3" s="2">
        <f t="shared" ref="FH3" si="114">FG3+1</f>
        <v>2149</v>
      </c>
      <c r="FI3" s="2">
        <f t="shared" ref="FI3" si="115">FH3+1</f>
        <v>2150</v>
      </c>
      <c r="FJ3" s="2">
        <f t="shared" ref="FJ3" si="116">FI3+1</f>
        <v>2151</v>
      </c>
      <c r="FK3" s="2">
        <f t="shared" ref="FK3" si="117">FJ3+1</f>
        <v>2152</v>
      </c>
      <c r="FL3" s="2">
        <f t="shared" ref="FL3" si="118">FK3+1</f>
        <v>2153</v>
      </c>
      <c r="FM3" s="2">
        <f t="shared" ref="FM3" si="119">FL3+1</f>
        <v>2154</v>
      </c>
      <c r="FN3" s="2">
        <f t="shared" ref="FN3" si="120">FM3+1</f>
        <v>2155</v>
      </c>
      <c r="FO3" s="2">
        <f t="shared" ref="FO3" si="121">FN3+1</f>
        <v>2156</v>
      </c>
      <c r="FP3" s="2">
        <f t="shared" ref="FP3" si="122">FO3+1</f>
        <v>2157</v>
      </c>
      <c r="FQ3" s="2">
        <f t="shared" ref="FQ3" si="123">FP3+1</f>
        <v>2158</v>
      </c>
      <c r="FR3" s="2">
        <f t="shared" ref="FR3" si="124">FQ3+1</f>
        <v>2159</v>
      </c>
      <c r="FS3" s="2">
        <f t="shared" ref="FS3" si="125">FR3+1</f>
        <v>2160</v>
      </c>
      <c r="FT3" s="2">
        <f t="shared" ref="FT3" si="126">FS3+1</f>
        <v>2161</v>
      </c>
      <c r="FU3" s="2">
        <f t="shared" ref="FU3" si="127">FT3+1</f>
        <v>2162</v>
      </c>
      <c r="FV3" s="2">
        <f t="shared" ref="FV3" si="128">FU3+1</f>
        <v>2163</v>
      </c>
      <c r="FW3" s="2">
        <f t="shared" ref="FW3" si="129">FV3+1</f>
        <v>2164</v>
      </c>
      <c r="FX3" s="2">
        <f t="shared" ref="FX3" si="130">FW3+1</f>
        <v>2165</v>
      </c>
      <c r="FY3" s="2">
        <f t="shared" ref="FY3" si="131">FX3+1</f>
        <v>2166</v>
      </c>
      <c r="FZ3" s="2">
        <f t="shared" ref="FZ3" si="132">FY3+1</f>
        <v>2167</v>
      </c>
      <c r="GA3" s="2">
        <f t="shared" ref="GA3" si="133">FZ3+1</f>
        <v>2168</v>
      </c>
      <c r="GB3" s="2">
        <f t="shared" ref="GB3" si="134">GA3+1</f>
        <v>2169</v>
      </c>
      <c r="GC3" s="2">
        <f t="shared" ref="GC3" si="135">GB3+1</f>
        <v>2170</v>
      </c>
      <c r="GD3" s="2">
        <f t="shared" ref="GD3" si="136">GC3+1</f>
        <v>2171</v>
      </c>
      <c r="GE3" s="2">
        <f t="shared" ref="GE3" si="137">GD3+1</f>
        <v>2172</v>
      </c>
      <c r="GF3" s="2">
        <f t="shared" ref="GF3" si="138">GE3+1</f>
        <v>2173</v>
      </c>
      <c r="GG3" s="2">
        <f t="shared" ref="GG3" si="139">GF3+1</f>
        <v>2174</v>
      </c>
      <c r="GH3" s="2">
        <f t="shared" ref="GH3" si="140">GG3+1</f>
        <v>2175</v>
      </c>
      <c r="GI3" s="2">
        <f t="shared" ref="GI3" si="141">GH3+1</f>
        <v>2176</v>
      </c>
      <c r="GJ3" s="2">
        <f t="shared" ref="GJ3" si="142">GI3+1</f>
        <v>2177</v>
      </c>
      <c r="GK3" s="2">
        <f t="shared" ref="GK3" si="143">GJ3+1</f>
        <v>2178</v>
      </c>
      <c r="GL3" s="2">
        <f t="shared" ref="GL3" si="144">GK3+1</f>
        <v>2179</v>
      </c>
      <c r="GM3" s="2">
        <f t="shared" ref="GM3" si="145">GL3+1</f>
        <v>2180</v>
      </c>
      <c r="GN3" s="2">
        <f t="shared" ref="GN3" si="146">GM3+1</f>
        <v>2181</v>
      </c>
      <c r="GO3" s="2">
        <f t="shared" ref="GO3" si="147">GN3+1</f>
        <v>2182</v>
      </c>
      <c r="GP3" s="2">
        <f t="shared" ref="GP3" si="148">GO3+1</f>
        <v>2183</v>
      </c>
      <c r="GQ3" s="2">
        <f t="shared" ref="GQ3" si="149">GP3+1</f>
        <v>2184</v>
      </c>
      <c r="GR3" s="2">
        <f t="shared" ref="GR3" si="150">GQ3+1</f>
        <v>2185</v>
      </c>
      <c r="GS3" s="2">
        <f t="shared" ref="GS3" si="151">GR3+1</f>
        <v>2186</v>
      </c>
      <c r="GT3" s="2">
        <f t="shared" ref="GT3" si="152">GS3+1</f>
        <v>2187</v>
      </c>
      <c r="GU3" s="2">
        <f t="shared" ref="GU3" si="153">GT3+1</f>
        <v>2188</v>
      </c>
      <c r="GV3" s="2">
        <f t="shared" ref="GV3" si="154">GU3+1</f>
        <v>2189</v>
      </c>
      <c r="GW3" s="2">
        <f t="shared" ref="GW3" si="155">GV3+1</f>
        <v>2190</v>
      </c>
      <c r="GX3" s="2">
        <f t="shared" ref="GX3" si="156">GW3+1</f>
        <v>2191</v>
      </c>
      <c r="GY3" s="2">
        <f t="shared" ref="GY3" si="157">GX3+1</f>
        <v>2192</v>
      </c>
      <c r="GZ3" s="2">
        <f t="shared" ref="GZ3" si="158">GY3+1</f>
        <v>2193</v>
      </c>
      <c r="HA3" s="2">
        <f t="shared" ref="HA3" si="159">GZ3+1</f>
        <v>2194</v>
      </c>
      <c r="HB3" s="2">
        <f t="shared" ref="HB3" si="160">HA3+1</f>
        <v>2195</v>
      </c>
      <c r="HC3" s="2">
        <f t="shared" ref="HC3" si="161">HB3+1</f>
        <v>2196</v>
      </c>
      <c r="HD3" s="2">
        <f t="shared" ref="HD3" si="162">HC3+1</f>
        <v>2197</v>
      </c>
      <c r="HE3" s="2">
        <f t="shared" ref="HE3" si="163">HD3+1</f>
        <v>2198</v>
      </c>
      <c r="HF3" s="2">
        <f t="shared" ref="HF3" si="164">HE3+1</f>
        <v>2199</v>
      </c>
      <c r="HG3" s="2">
        <f t="shared" ref="HG3" si="165">HF3+1</f>
        <v>2200</v>
      </c>
      <c r="HH3" s="2">
        <f t="shared" ref="HH3" si="166">HG3+1</f>
        <v>2201</v>
      </c>
      <c r="HI3" s="2">
        <f t="shared" ref="HI3" si="167">HH3+1</f>
        <v>2202</v>
      </c>
      <c r="HJ3" s="2">
        <f t="shared" ref="HJ3" si="168">HI3+1</f>
        <v>2203</v>
      </c>
      <c r="HK3" s="2">
        <f t="shared" ref="HK3" si="169">HJ3+1</f>
        <v>2204</v>
      </c>
      <c r="HL3" s="2">
        <f t="shared" ref="HL3" si="170">HK3+1</f>
        <v>2205</v>
      </c>
      <c r="HM3" s="2">
        <f t="shared" ref="HM3" si="171">HL3+1</f>
        <v>2206</v>
      </c>
      <c r="HN3" s="2">
        <f t="shared" ref="HN3" si="172">HM3+1</f>
        <v>2207</v>
      </c>
      <c r="HO3" s="2">
        <f t="shared" ref="HO3" si="173">HN3+1</f>
        <v>2208</v>
      </c>
      <c r="HP3" s="2">
        <f t="shared" ref="HP3" si="174">HO3+1</f>
        <v>2209</v>
      </c>
      <c r="HQ3" s="2">
        <f t="shared" ref="HQ3" si="175">HP3+1</f>
        <v>2210</v>
      </c>
      <c r="HR3" s="2">
        <f t="shared" ref="HR3" si="176">HQ3+1</f>
        <v>2211</v>
      </c>
      <c r="HS3" s="2">
        <f t="shared" ref="HS3" si="177">HR3+1</f>
        <v>2212</v>
      </c>
      <c r="HT3" s="2">
        <f t="shared" ref="HT3" si="178">HS3+1</f>
        <v>2213</v>
      </c>
      <c r="HU3" s="2">
        <f t="shared" ref="HU3" si="179">HT3+1</f>
        <v>2214</v>
      </c>
      <c r="HV3" s="2">
        <f t="shared" ref="HV3" si="180">HU3+1</f>
        <v>2215</v>
      </c>
      <c r="HW3" s="2">
        <f t="shared" ref="HW3" si="181">HV3+1</f>
        <v>2216</v>
      </c>
      <c r="HX3" s="2">
        <f t="shared" ref="HX3" si="182">HW3+1</f>
        <v>2217</v>
      </c>
      <c r="HY3" s="2">
        <f t="shared" ref="HY3" si="183">HX3+1</f>
        <v>2218</v>
      </c>
      <c r="HZ3" s="2">
        <f t="shared" ref="HZ3" si="184">HY3+1</f>
        <v>2219</v>
      </c>
      <c r="IA3" s="2">
        <f t="shared" ref="IA3" si="185">HZ3+1</f>
        <v>2220</v>
      </c>
      <c r="IB3" s="2">
        <f t="shared" ref="IB3" si="186">IA3+1</f>
        <v>2221</v>
      </c>
      <c r="IC3" s="2">
        <f t="shared" ref="IC3" si="187">IB3+1</f>
        <v>2222</v>
      </c>
      <c r="ID3" s="2">
        <f t="shared" ref="ID3" si="188">IC3+1</f>
        <v>2223</v>
      </c>
      <c r="IE3" s="2">
        <f t="shared" ref="IE3" si="189">ID3+1</f>
        <v>2224</v>
      </c>
      <c r="IF3" s="2">
        <f t="shared" ref="IF3" si="190">IE3+1</f>
        <v>2225</v>
      </c>
      <c r="IG3" s="2">
        <f t="shared" ref="IG3" si="191">IF3+1</f>
        <v>2226</v>
      </c>
      <c r="IH3" s="2">
        <f t="shared" ref="IH3" si="192">IG3+1</f>
        <v>2227</v>
      </c>
      <c r="II3" s="2">
        <f t="shared" ref="II3" si="193">IH3+1</f>
        <v>2228</v>
      </c>
      <c r="IJ3" s="2">
        <f t="shared" ref="IJ3" si="194">II3+1</f>
        <v>2229</v>
      </c>
      <c r="IK3" s="2">
        <f t="shared" ref="IK3" si="195">IJ3+1</f>
        <v>2230</v>
      </c>
      <c r="IL3" s="2">
        <f t="shared" ref="IL3" si="196">IK3+1</f>
        <v>2231</v>
      </c>
      <c r="IM3" s="2">
        <f t="shared" ref="IM3" si="197">IL3+1</f>
        <v>2232</v>
      </c>
      <c r="IN3" s="2">
        <f t="shared" ref="IN3" si="198">IM3+1</f>
        <v>2233</v>
      </c>
      <c r="IO3" s="2">
        <f t="shared" ref="IO3" si="199">IN3+1</f>
        <v>2234</v>
      </c>
      <c r="IP3" s="2">
        <f t="shared" ref="IP3" si="200">IO3+1</f>
        <v>2235</v>
      </c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</row>
    <row r="4" spans="2:277" s="5" customFormat="1" x14ac:dyDescent="0.2">
      <c r="B4" s="5" t="s">
        <v>41</v>
      </c>
      <c r="C4" s="5">
        <v>34.765999999999998</v>
      </c>
      <c r="D4" s="5">
        <v>34.25</v>
      </c>
      <c r="E4" s="5">
        <v>34.435000000000002</v>
      </c>
      <c r="F4" s="5">
        <v>34.713999999999999</v>
      </c>
      <c r="G4" s="5">
        <v>34.499000000000002</v>
      </c>
      <c r="H4" s="5">
        <v>34.475999999999999</v>
      </c>
      <c r="I4" s="5">
        <v>34.264000000000003</v>
      </c>
      <c r="J4" s="5">
        <v>34.033000000000001</v>
      </c>
      <c r="K4" s="5">
        <v>33.954000000000001</v>
      </c>
      <c r="L4" s="5">
        <v>34.030999999999999</v>
      </c>
      <c r="M4" s="5">
        <v>34.17</v>
      </c>
      <c r="N4" s="5">
        <v>34.305</v>
      </c>
      <c r="O4" s="5">
        <v>34.024000000000001</v>
      </c>
      <c r="P4" s="5">
        <v>34.046999999999997</v>
      </c>
      <c r="Q4" s="5">
        <v>33.969000000000001</v>
      </c>
      <c r="R4" s="5">
        <v>33.875</v>
      </c>
      <c r="S4" s="5">
        <v>33.43</v>
      </c>
      <c r="T4" s="5">
        <v>33.256999999999998</v>
      </c>
      <c r="U4" s="5">
        <v>33.155999999999999</v>
      </c>
      <c r="V4" s="5">
        <v>33.225999999999999</v>
      </c>
      <c r="W4" s="5">
        <v>32.863999999999997</v>
      </c>
      <c r="X4" s="5">
        <v>32.796999999999997</v>
      </c>
      <c r="Y4" s="5">
        <f>+X4 * (1+AVERAGE(D5:X5))</f>
        <v>32.706648737342718</v>
      </c>
      <c r="Z4" s="5">
        <f>+Y4 * (1+AVERAGE(E5:Y5))</f>
        <v>32.636313008690756</v>
      </c>
      <c r="AL4" s="5">
        <v>33.875</v>
      </c>
      <c r="AM4" s="5">
        <v>33.225999999999999</v>
      </c>
      <c r="AN4" s="5">
        <f>+Z4</f>
        <v>32.636313008690756</v>
      </c>
      <c r="AO4" s="5">
        <f>+AN4*0.98</f>
        <v>31.983586748516942</v>
      </c>
      <c r="AP4" s="5">
        <f t="shared" ref="AP4:AW4" si="201">+AO4*0.95</f>
        <v>30.384407411091093</v>
      </c>
      <c r="AQ4" s="5">
        <f t="shared" si="201"/>
        <v>28.865187040536537</v>
      </c>
      <c r="AR4" s="5">
        <f t="shared" si="201"/>
        <v>27.421927688509708</v>
      </c>
      <c r="AS4" s="5">
        <f t="shared" si="201"/>
        <v>26.050831304084223</v>
      </c>
      <c r="AT4" s="5">
        <f t="shared" si="201"/>
        <v>24.748289738880011</v>
      </c>
      <c r="AU4" s="5">
        <f t="shared" si="201"/>
        <v>23.51087525193601</v>
      </c>
      <c r="AV4" s="5">
        <f t="shared" si="201"/>
        <v>22.335331489339207</v>
      </c>
      <c r="AW4" s="5">
        <f t="shared" si="201"/>
        <v>21.218564914872246</v>
      </c>
    </row>
    <row r="5" spans="2:277" x14ac:dyDescent="0.2">
      <c r="D5" s="4">
        <f t="shared" ref="D5:W5" si="202">+D4/C4-1</f>
        <v>-1.4842087096588519E-2</v>
      </c>
      <c r="E5" s="4">
        <f t="shared" si="202"/>
        <v>5.4014598540146341E-3</v>
      </c>
      <c r="F5" s="4">
        <f t="shared" si="202"/>
        <v>8.1022215768837835E-3</v>
      </c>
      <c r="G5" s="4">
        <f t="shared" si="202"/>
        <v>-6.1934666128937721E-3</v>
      </c>
      <c r="H5" s="4">
        <f t="shared" si="202"/>
        <v>-6.6668599089836356E-4</v>
      </c>
      <c r="I5" s="4">
        <f t="shared" si="202"/>
        <v>-6.1492052442277956E-3</v>
      </c>
      <c r="J5" s="4">
        <f t="shared" si="202"/>
        <v>-6.7417697875321592E-3</v>
      </c>
      <c r="K5" s="4">
        <f t="shared" si="202"/>
        <v>-2.321276408192019E-3</v>
      </c>
      <c r="L5" s="4">
        <f t="shared" si="202"/>
        <v>2.2677740472403229E-3</v>
      </c>
      <c r="M5" s="4">
        <f t="shared" si="202"/>
        <v>4.0845111809821866E-3</v>
      </c>
      <c r="N5" s="4">
        <f t="shared" si="202"/>
        <v>3.9508340649692109E-3</v>
      </c>
      <c r="O5" s="4">
        <f t="shared" si="202"/>
        <v>-8.1912257688383505E-3</v>
      </c>
      <c r="P5" s="4">
        <f t="shared" si="202"/>
        <v>6.7599341641177979E-4</v>
      </c>
      <c r="Q5" s="4">
        <f t="shared" si="202"/>
        <v>-2.2909507445588728E-3</v>
      </c>
      <c r="R5" s="4">
        <f t="shared" si="202"/>
        <v>-2.7672289440372477E-3</v>
      </c>
      <c r="S5" s="4">
        <f t="shared" si="202"/>
        <v>-1.3136531365313675E-2</v>
      </c>
      <c r="T5" s="4">
        <f t="shared" si="202"/>
        <v>-5.1749925216871828E-3</v>
      </c>
      <c r="U5" s="4">
        <f t="shared" si="202"/>
        <v>-3.0369546260937685E-3</v>
      </c>
      <c r="V5" s="4">
        <f t="shared" si="202"/>
        <v>2.1112317529254909E-3</v>
      </c>
      <c r="W5" s="4">
        <f t="shared" si="202"/>
        <v>-1.0895082164570025E-2</v>
      </c>
      <c r="X5" s="4">
        <f>+X4/W4-1</f>
        <v>-2.0387049659201795E-3</v>
      </c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2:277" s="7" customFormat="1" x14ac:dyDescent="0.2">
      <c r="C6" s="8">
        <f t="shared" ref="C6:W6" si="203">+C7/C4</f>
        <v>45.590519473048381</v>
      </c>
      <c r="D6" s="8">
        <f t="shared" si="203"/>
        <v>46.072992700729927</v>
      </c>
      <c r="E6" s="8">
        <f t="shared" si="203"/>
        <v>46.290111804849715</v>
      </c>
      <c r="F6" s="8">
        <f t="shared" si="203"/>
        <v>46.523016650342804</v>
      </c>
      <c r="G6" s="8">
        <f t="shared" si="203"/>
        <v>46.697005710310442</v>
      </c>
      <c r="H6" s="8">
        <f t="shared" si="203"/>
        <v>47.59832927253742</v>
      </c>
      <c r="I6" s="8">
        <f t="shared" si="203"/>
        <v>48.6224608918982</v>
      </c>
      <c r="J6" s="8">
        <f t="shared" si="203"/>
        <v>49.833984661945756</v>
      </c>
      <c r="K6" s="8">
        <f t="shared" si="203"/>
        <v>50.450609648347765</v>
      </c>
      <c r="L6" s="8">
        <f t="shared" si="203"/>
        <v>50.512767770562135</v>
      </c>
      <c r="M6" s="8">
        <f t="shared" si="203"/>
        <v>50.746268656716417</v>
      </c>
      <c r="N6" s="8">
        <f t="shared" si="203"/>
        <v>50.313365398629941</v>
      </c>
      <c r="O6" s="8">
        <f t="shared" si="203"/>
        <v>49.700211615330353</v>
      </c>
      <c r="P6" s="8">
        <f t="shared" si="203"/>
        <v>50.665256850823866</v>
      </c>
      <c r="Q6" s="8">
        <f t="shared" si="203"/>
        <v>50.899349406812092</v>
      </c>
      <c r="R6" s="8">
        <f t="shared" si="203"/>
        <v>50.774907749077492</v>
      </c>
      <c r="S6" s="8">
        <f t="shared" si="203"/>
        <v>50.254262638348791</v>
      </c>
      <c r="T6" s="8">
        <f t="shared" si="203"/>
        <v>49.854166040232137</v>
      </c>
      <c r="U6" s="8">
        <f t="shared" si="203"/>
        <v>49.613946193750756</v>
      </c>
      <c r="V6" s="8">
        <f t="shared" si="203"/>
        <v>49.148257388791912</v>
      </c>
      <c r="W6" s="8">
        <f t="shared" si="203"/>
        <v>48.746348588120746</v>
      </c>
      <c r="X6" s="8">
        <f>+X7/X4</f>
        <v>49.669177058877338</v>
      </c>
      <c r="Y6" s="8">
        <f>+Y7/Y4</f>
        <v>49.669177058877338</v>
      </c>
      <c r="Z6" s="8">
        <f>+Z7/Z4</f>
        <v>49.669177058877338</v>
      </c>
      <c r="AK6" s="9"/>
      <c r="AL6" s="9">
        <f>+AL7/AL4</f>
        <v>202.68634686346863</v>
      </c>
      <c r="AM6" s="9">
        <f>+AM7/AM4</f>
        <v>199.12117016794076</v>
      </c>
      <c r="AN6" s="9">
        <f>+AN7/AN4</f>
        <v>198.44555157902008</v>
      </c>
      <c r="AO6" s="7">
        <f>+AN6*0.95</f>
        <v>188.52327400006905</v>
      </c>
      <c r="AP6" s="7">
        <f t="shared" ref="AP6:AW6" si="204">+AO6*0.9</f>
        <v>169.67094660006214</v>
      </c>
      <c r="AQ6" s="7">
        <f t="shared" si="204"/>
        <v>152.70385194005593</v>
      </c>
      <c r="AR6" s="7">
        <f t="shared" si="204"/>
        <v>137.43346674605033</v>
      </c>
      <c r="AS6" s="7">
        <f t="shared" si="204"/>
        <v>123.69012007144529</v>
      </c>
      <c r="AT6" s="7">
        <f t="shared" si="204"/>
        <v>111.32110806430076</v>
      </c>
      <c r="AU6" s="7">
        <f t="shared" si="204"/>
        <v>100.18899725787068</v>
      </c>
      <c r="AV6" s="7">
        <f t="shared" si="204"/>
        <v>90.170097532083616</v>
      </c>
      <c r="AW6" s="7">
        <f t="shared" si="204"/>
        <v>81.15308777887526</v>
      </c>
    </row>
    <row r="7" spans="2:277" x14ac:dyDescent="0.2">
      <c r="B7" s="1" t="s">
        <v>20</v>
      </c>
      <c r="C7" s="1">
        <v>1585</v>
      </c>
      <c r="D7" s="1">
        <v>1578</v>
      </c>
      <c r="E7" s="1">
        <v>1594</v>
      </c>
      <c r="F7" s="1">
        <v>1615</v>
      </c>
      <c r="G7" s="1">
        <v>1611</v>
      </c>
      <c r="H7" s="1">
        <v>1641</v>
      </c>
      <c r="I7" s="1">
        <v>1666</v>
      </c>
      <c r="J7" s="1">
        <v>1696</v>
      </c>
      <c r="K7" s="1">
        <v>1713</v>
      </c>
      <c r="L7" s="1">
        <v>1719</v>
      </c>
      <c r="M7" s="1">
        <v>1734</v>
      </c>
      <c r="N7" s="1">
        <v>1726</v>
      </c>
      <c r="O7" s="1">
        <v>1691</v>
      </c>
      <c r="P7" s="1">
        <v>1725</v>
      </c>
      <c r="Q7" s="1">
        <v>1729</v>
      </c>
      <c r="R7" s="1">
        <v>1720</v>
      </c>
      <c r="S7" s="1">
        <v>1680</v>
      </c>
      <c r="T7" s="1">
        <v>1658</v>
      </c>
      <c r="U7" s="1">
        <v>1645</v>
      </c>
      <c r="V7" s="1">
        <f>+AM7-SUM(S7:U7)</f>
        <v>1633</v>
      </c>
      <c r="W7" s="1">
        <v>1602</v>
      </c>
      <c r="X7" s="1">
        <v>1629</v>
      </c>
      <c r="Y7" s="1">
        <f>+Y4*X6</f>
        <v>1624.5123271375824</v>
      </c>
      <c r="Z7" s="1">
        <f>+Z4*Y6</f>
        <v>1621.018809377603</v>
      </c>
      <c r="AI7" s="1">
        <v>6372</v>
      </c>
      <c r="AJ7" s="1">
        <v>6614</v>
      </c>
      <c r="AK7" s="1">
        <v>6892</v>
      </c>
      <c r="AL7" s="1">
        <v>6866</v>
      </c>
      <c r="AM7" s="1">
        <v>6616</v>
      </c>
      <c r="AN7" s="1">
        <f>SUM(W7:Z7)</f>
        <v>6476.5311365151856</v>
      </c>
      <c r="AO7" s="1">
        <f>+AO4*AO6</f>
        <v>6029.6504880956372</v>
      </c>
      <c r="AP7" s="1">
        <f t="shared" ref="AP7:AW7" si="205">+AP4*AP6</f>
        <v>5155.351167321769</v>
      </c>
      <c r="AQ7" s="1">
        <f t="shared" si="205"/>
        <v>4407.8252480601122</v>
      </c>
      <c r="AR7" s="1">
        <f t="shared" si="205"/>
        <v>3768.6905870913956</v>
      </c>
      <c r="AS7" s="1">
        <f t="shared" si="205"/>
        <v>3222.2304519631434</v>
      </c>
      <c r="AT7" s="1">
        <f t="shared" si="205"/>
        <v>2755.0070364284875</v>
      </c>
      <c r="AU7" s="1">
        <f t="shared" si="205"/>
        <v>2355.5310161463567</v>
      </c>
      <c r="AV7" s="1">
        <f t="shared" si="205"/>
        <v>2013.9790188051347</v>
      </c>
      <c r="AW7" s="1">
        <f t="shared" si="205"/>
        <v>1721.9520610783902</v>
      </c>
    </row>
    <row r="8" spans="2:277" x14ac:dyDescent="0.2">
      <c r="B8" s="1" t="s">
        <v>21</v>
      </c>
      <c r="C8" s="1">
        <v>285</v>
      </c>
      <c r="D8" s="1">
        <v>236</v>
      </c>
      <c r="E8" s="1">
        <v>345</v>
      </c>
      <c r="F8" s="1">
        <v>474</v>
      </c>
      <c r="G8" s="1">
        <v>354</v>
      </c>
      <c r="H8" s="1">
        <v>429</v>
      </c>
      <c r="I8" s="1">
        <v>451</v>
      </c>
      <c r="J8" s="1">
        <v>495</v>
      </c>
      <c r="K8" s="1">
        <v>383</v>
      </c>
      <c r="L8" s="1">
        <v>452</v>
      </c>
      <c r="M8" s="1">
        <v>457</v>
      </c>
      <c r="N8" s="1">
        <v>480</v>
      </c>
      <c r="O8" s="1">
        <v>375</v>
      </c>
      <c r="P8" s="1">
        <v>445</v>
      </c>
      <c r="Q8" s="1">
        <v>460</v>
      </c>
      <c r="R8" s="1">
        <v>479</v>
      </c>
      <c r="S8" s="1">
        <v>402</v>
      </c>
      <c r="T8" s="1">
        <v>443</v>
      </c>
      <c r="U8" s="1">
        <v>450</v>
      </c>
      <c r="V8" s="1">
        <f>+AM8-SUM(S8:U8)</f>
        <v>478</v>
      </c>
      <c r="W8" s="1">
        <v>394</v>
      </c>
      <c r="X8" s="1">
        <v>432</v>
      </c>
      <c r="Y8" s="1">
        <f>AVERAGE(U8:X8)</f>
        <v>438.5</v>
      </c>
      <c r="Z8" s="1">
        <f>AVERAGE(V8:Y8)</f>
        <v>435.625</v>
      </c>
      <c r="AI8" s="1">
        <v>1340</v>
      </c>
      <c r="AJ8" s="1">
        <v>1730</v>
      </c>
      <c r="AK8" s="1">
        <v>1772</v>
      </c>
      <c r="AL8" s="1">
        <v>1758</v>
      </c>
      <c r="AM8" s="1">
        <v>1773</v>
      </c>
      <c r="AN8" s="1">
        <f>SUM(W8:Z8)</f>
        <v>1700.125</v>
      </c>
      <c r="AO8" s="1">
        <f>+AN8*0.98</f>
        <v>1666.1224999999999</v>
      </c>
      <c r="AP8" s="1">
        <f t="shared" ref="AP8:AW8" si="206">+AO8*0.98</f>
        <v>1632.8000499999998</v>
      </c>
      <c r="AQ8" s="1">
        <f t="shared" si="206"/>
        <v>1600.1440489999998</v>
      </c>
      <c r="AR8" s="1">
        <f t="shared" si="206"/>
        <v>1568.1411680199997</v>
      </c>
      <c r="AS8" s="1">
        <f t="shared" si="206"/>
        <v>1536.7783446595997</v>
      </c>
      <c r="AT8" s="1">
        <f t="shared" si="206"/>
        <v>1506.0427777664077</v>
      </c>
      <c r="AU8" s="1">
        <f t="shared" si="206"/>
        <v>1475.9219222110794</v>
      </c>
      <c r="AV8" s="1">
        <f t="shared" si="206"/>
        <v>1446.4034837668578</v>
      </c>
      <c r="AW8" s="1">
        <f t="shared" si="206"/>
        <v>1417.4754140915206</v>
      </c>
    </row>
    <row r="9" spans="2:277" x14ac:dyDescent="0.2">
      <c r="B9" s="1" t="s">
        <v>22</v>
      </c>
      <c r="C9" s="1">
        <v>41</v>
      </c>
      <c r="D9" s="1">
        <v>25</v>
      </c>
      <c r="E9" s="1">
        <v>47</v>
      </c>
      <c r="F9" s="1">
        <v>60</v>
      </c>
      <c r="G9" s="1">
        <v>57</v>
      </c>
      <c r="H9" s="1">
        <v>51</v>
      </c>
      <c r="I9" s="1">
        <v>41</v>
      </c>
      <c r="J9" s="1">
        <v>53</v>
      </c>
      <c r="K9" s="1">
        <v>53</v>
      </c>
      <c r="L9" s="1">
        <v>45</v>
      </c>
      <c r="M9" s="1">
        <v>50</v>
      </c>
      <c r="N9" s="1">
        <v>41</v>
      </c>
      <c r="O9" s="1">
        <v>46</v>
      </c>
      <c r="P9" s="1">
        <v>47</v>
      </c>
      <c r="Q9" s="1">
        <v>49</v>
      </c>
      <c r="R9" s="1">
        <v>51</v>
      </c>
      <c r="S9" s="1">
        <v>50</v>
      </c>
      <c r="T9" s="1">
        <v>47</v>
      </c>
      <c r="U9" s="1">
        <v>43</v>
      </c>
      <c r="V9" s="1">
        <f>+AM9-SUM(S9:U9)</f>
        <v>42</v>
      </c>
      <c r="W9" s="1">
        <v>41</v>
      </c>
      <c r="X9" s="1">
        <v>46</v>
      </c>
      <c r="Y9" s="1">
        <f>AVERAGE(U9:X9)</f>
        <v>43</v>
      </c>
      <c r="Z9" s="1">
        <f>AVERAGE(V9:Y9)</f>
        <v>43</v>
      </c>
      <c r="AI9" s="1">
        <v>173</v>
      </c>
      <c r="AJ9" s="1">
        <v>201</v>
      </c>
      <c r="AK9" s="1">
        <v>189</v>
      </c>
      <c r="AL9" s="1">
        <v>193</v>
      </c>
      <c r="AM9" s="1">
        <v>182</v>
      </c>
      <c r="AN9" s="1">
        <f>SUM(W9:Z9)</f>
        <v>173</v>
      </c>
      <c r="AO9" s="1">
        <f>+AN9*0.95</f>
        <v>164.35</v>
      </c>
      <c r="AP9" s="1">
        <f t="shared" ref="AP9:AW9" si="207">+AO9*0.95</f>
        <v>156.13249999999999</v>
      </c>
      <c r="AQ9" s="1">
        <f t="shared" si="207"/>
        <v>148.325875</v>
      </c>
      <c r="AR9" s="1">
        <f t="shared" si="207"/>
        <v>140.90958125</v>
      </c>
      <c r="AS9" s="1">
        <f t="shared" si="207"/>
        <v>133.86410218750001</v>
      </c>
      <c r="AT9" s="1">
        <f t="shared" si="207"/>
        <v>127.17089707812501</v>
      </c>
      <c r="AU9" s="1">
        <f t="shared" si="207"/>
        <v>120.81235222421876</v>
      </c>
      <c r="AV9" s="1">
        <f t="shared" si="207"/>
        <v>114.77173461300781</v>
      </c>
      <c r="AW9" s="1">
        <f t="shared" si="207"/>
        <v>109.03314788235741</v>
      </c>
    </row>
    <row r="10" spans="2:277" x14ac:dyDescent="0.2">
      <c r="B10" s="1" t="s">
        <v>23</v>
      </c>
      <c r="C10" s="1">
        <v>43</v>
      </c>
      <c r="D10" s="1">
        <v>37</v>
      </c>
      <c r="E10" s="1">
        <v>41</v>
      </c>
      <c r="F10" s="1">
        <v>40</v>
      </c>
      <c r="G10" s="1">
        <v>36</v>
      </c>
      <c r="H10" s="1">
        <v>38</v>
      </c>
      <c r="I10" s="1">
        <v>40</v>
      </c>
      <c r="J10" s="1">
        <v>38</v>
      </c>
      <c r="K10" s="1">
        <v>37</v>
      </c>
      <c r="L10" s="1">
        <v>37</v>
      </c>
      <c r="M10" s="1">
        <v>39</v>
      </c>
      <c r="N10" s="1">
        <v>36</v>
      </c>
      <c r="O10" s="1">
        <v>32</v>
      </c>
      <c r="P10" s="1">
        <v>33</v>
      </c>
      <c r="Q10" s="1">
        <v>33</v>
      </c>
      <c r="R10" s="1">
        <v>37</v>
      </c>
      <c r="S10" s="1">
        <v>30</v>
      </c>
      <c r="T10" s="1">
        <v>30</v>
      </c>
      <c r="U10" s="1">
        <v>33</v>
      </c>
      <c r="V10" s="1">
        <f>+AM10-SUM(S10:U10)</f>
        <v>35</v>
      </c>
      <c r="W10" s="1">
        <v>31</v>
      </c>
      <c r="X10" s="1">
        <v>31</v>
      </c>
      <c r="Y10" s="1">
        <f>AVERAGE(U10:X10)</f>
        <v>32.5</v>
      </c>
      <c r="Z10" s="1">
        <f>AVERAGE(V10:Y10)</f>
        <v>32.375</v>
      </c>
      <c r="AI10" s="1">
        <v>155</v>
      </c>
      <c r="AJ10" s="1">
        <v>151</v>
      </c>
      <c r="AK10" s="1">
        <v>150</v>
      </c>
      <c r="AL10" s="1">
        <v>136</v>
      </c>
      <c r="AM10" s="1">
        <v>128</v>
      </c>
      <c r="AN10" s="1">
        <f>SUM(W10:Z10)</f>
        <v>126.875</v>
      </c>
      <c r="AO10" s="1">
        <f>+AN10*0.95</f>
        <v>120.53125</v>
      </c>
      <c r="AP10" s="1">
        <f t="shared" ref="AP10:AW10" si="208">+AO10*0.95</f>
        <v>114.50468749999999</v>
      </c>
      <c r="AQ10" s="1">
        <f t="shared" si="208"/>
        <v>108.77945312499999</v>
      </c>
      <c r="AR10" s="1">
        <f t="shared" si="208"/>
        <v>103.34048046874999</v>
      </c>
      <c r="AS10" s="1">
        <f t="shared" si="208"/>
        <v>98.173456445312482</v>
      </c>
      <c r="AT10" s="1">
        <f t="shared" si="208"/>
        <v>93.264783623046853</v>
      </c>
      <c r="AU10" s="1">
        <f t="shared" si="208"/>
        <v>88.601544441894504</v>
      </c>
      <c r="AV10" s="1">
        <f t="shared" si="208"/>
        <v>84.17146721979978</v>
      </c>
      <c r="AW10" s="1">
        <f t="shared" si="208"/>
        <v>79.962893858809792</v>
      </c>
    </row>
    <row r="11" spans="2:277" s="3" customFormat="1" x14ac:dyDescent="0.2">
      <c r="B11" s="3" t="s">
        <v>24</v>
      </c>
      <c r="C11" s="3">
        <f t="shared" ref="C11:R11" si="209">SUM(C7:C10)</f>
        <v>1954</v>
      </c>
      <c r="D11" s="3">
        <f t="shared" si="209"/>
        <v>1876</v>
      </c>
      <c r="E11" s="3">
        <f t="shared" si="209"/>
        <v>2027</v>
      </c>
      <c r="F11" s="3">
        <f t="shared" si="209"/>
        <v>2189</v>
      </c>
      <c r="G11" s="3">
        <f t="shared" si="209"/>
        <v>2058</v>
      </c>
      <c r="H11" s="3">
        <f t="shared" si="209"/>
        <v>2159</v>
      </c>
      <c r="I11" s="3">
        <f t="shared" si="209"/>
        <v>2198</v>
      </c>
      <c r="J11" s="3">
        <f t="shared" si="209"/>
        <v>2282</v>
      </c>
      <c r="K11" s="3">
        <f t="shared" si="209"/>
        <v>2186</v>
      </c>
      <c r="L11" s="3">
        <f t="shared" si="209"/>
        <v>2253</v>
      </c>
      <c r="M11" s="3">
        <f t="shared" si="209"/>
        <v>2280</v>
      </c>
      <c r="N11" s="3">
        <f t="shared" si="209"/>
        <v>2283</v>
      </c>
      <c r="O11" s="3">
        <f t="shared" si="209"/>
        <v>2144</v>
      </c>
      <c r="P11" s="3">
        <f t="shared" si="209"/>
        <v>2250</v>
      </c>
      <c r="Q11" s="3">
        <f t="shared" si="209"/>
        <v>2271</v>
      </c>
      <c r="R11" s="3">
        <f t="shared" si="209"/>
        <v>2287</v>
      </c>
      <c r="S11" s="3">
        <f>SUM(S7:S10)</f>
        <v>2162</v>
      </c>
      <c r="T11" s="3">
        <f>SUM(T7:T10)</f>
        <v>2178</v>
      </c>
      <c r="U11" s="3">
        <f>SUM(U7:U10)</f>
        <v>2171</v>
      </c>
      <c r="V11" s="3">
        <f>SUM(V7:V10)</f>
        <v>2188</v>
      </c>
      <c r="W11" s="3">
        <f>SUM(W7:W10)</f>
        <v>2068</v>
      </c>
      <c r="X11" s="3">
        <f>SUM(X7:X10)</f>
        <v>2138</v>
      </c>
      <c r="Y11" s="3">
        <f>SUM(Y7:Y10)</f>
        <v>2138.5123271375824</v>
      </c>
      <c r="Z11" s="3">
        <f>SUM(Z7:Z10)</f>
        <v>2132.0188093776032</v>
      </c>
      <c r="AI11" s="3">
        <f>SUM(AI7:AI10)</f>
        <v>8040</v>
      </c>
      <c r="AJ11" s="3">
        <f>SUM(AJ7:AJ10)</f>
        <v>8696</v>
      </c>
      <c r="AK11" s="3">
        <f>SUM(AK7:AK10)</f>
        <v>9003</v>
      </c>
      <c r="AL11" s="3">
        <f>SUM(AL7:AL10)</f>
        <v>8953</v>
      </c>
      <c r="AM11" s="3">
        <f>SUM(AM7:AM10)</f>
        <v>8699</v>
      </c>
      <c r="AN11" s="3">
        <f>SUM(AN7:AN10)</f>
        <v>8476.5311365151865</v>
      </c>
      <c r="AO11" s="3">
        <f>SUM(AO7:AO10)</f>
        <v>7980.654238095638</v>
      </c>
      <c r="AP11" s="3">
        <f t="shared" ref="AP11:AW11" si="210">SUM(AP7:AP10)</f>
        <v>7058.7884048217684</v>
      </c>
      <c r="AQ11" s="3">
        <f t="shared" si="210"/>
        <v>6265.0746251851124</v>
      </c>
      <c r="AR11" s="3">
        <f t="shared" si="210"/>
        <v>5581.0818168301448</v>
      </c>
      <c r="AS11" s="3">
        <f t="shared" si="210"/>
        <v>4991.0463552555557</v>
      </c>
      <c r="AT11" s="3">
        <f t="shared" si="210"/>
        <v>4481.4854948960674</v>
      </c>
      <c r="AU11" s="3">
        <f t="shared" si="210"/>
        <v>4040.8668350235494</v>
      </c>
      <c r="AV11" s="3">
        <f t="shared" si="210"/>
        <v>3659.3257044048005</v>
      </c>
      <c r="AW11" s="3">
        <f t="shared" si="210"/>
        <v>3328.423516911078</v>
      </c>
    </row>
    <row r="12" spans="2:277" x14ac:dyDescent="0.2">
      <c r="B12" s="1" t="s">
        <v>25</v>
      </c>
      <c r="C12" s="1">
        <v>588</v>
      </c>
      <c r="D12" s="1">
        <v>589</v>
      </c>
      <c r="E12" s="1">
        <v>604</v>
      </c>
      <c r="F12" s="1">
        <v>662</v>
      </c>
      <c r="G12" s="1">
        <v>640</v>
      </c>
      <c r="H12" s="1">
        <v>662</v>
      </c>
      <c r="I12" s="1">
        <v>671</v>
      </c>
      <c r="J12" s="1">
        <v>698</v>
      </c>
      <c r="K12" s="1">
        <v>670</v>
      </c>
      <c r="L12" s="1">
        <v>711</v>
      </c>
      <c r="M12" s="1">
        <v>709</v>
      </c>
      <c r="N12" s="1">
        <v>712</v>
      </c>
      <c r="O12" s="1">
        <v>700</v>
      </c>
      <c r="P12" s="1">
        <v>732</v>
      </c>
      <c r="Q12" s="1">
        <v>731</v>
      </c>
      <c r="R12" s="1">
        <v>733</v>
      </c>
      <c r="S12" s="1">
        <v>703</v>
      </c>
      <c r="T12" s="1">
        <v>708</v>
      </c>
      <c r="U12" s="1">
        <v>707</v>
      </c>
      <c r="V12" s="1">
        <v>717</v>
      </c>
      <c r="W12" s="1">
        <v>687</v>
      </c>
      <c r="X12" s="1">
        <v>722</v>
      </c>
      <c r="Y12" s="1">
        <f>+Y$11*(X12/X$11)</f>
        <v>722.17301225132576</v>
      </c>
      <c r="Z12" s="1">
        <f>+Z$11*(Y12/Y$11)</f>
        <v>719.98015920048147</v>
      </c>
      <c r="AK12" s="1">
        <v>2802</v>
      </c>
      <c r="AL12" s="1">
        <v>2895</v>
      </c>
      <c r="AM12" s="1">
        <v>2835</v>
      </c>
      <c r="AN12" s="1">
        <f>SUM(W12:Z12)</f>
        <v>2851.1531714518073</v>
      </c>
      <c r="AO12" s="1">
        <f>+AO$11*(AN12/AN$11)</f>
        <v>2684.3607691342927</v>
      </c>
      <c r="AP12" s="1">
        <f t="shared" ref="AP12:AW12" si="211">+AP$11*(AO12/AO$11)</f>
        <v>2374.2833740464221</v>
      </c>
      <c r="AQ12" s="1">
        <f t="shared" si="211"/>
        <v>2107.3110095744146</v>
      </c>
      <c r="AR12" s="1">
        <f t="shared" si="211"/>
        <v>1877.2442247795634</v>
      </c>
      <c r="AS12" s="1">
        <f t="shared" si="211"/>
        <v>1678.7807908059074</v>
      </c>
      <c r="AT12" s="1">
        <f t="shared" si="211"/>
        <v>1507.3856717809631</v>
      </c>
      <c r="AU12" s="1">
        <f t="shared" si="211"/>
        <v>1359.1798468669708</v>
      </c>
      <c r="AV12" s="1">
        <f t="shared" si="211"/>
        <v>1230.8452501925372</v>
      </c>
      <c r="AW12" s="1">
        <f t="shared" si="211"/>
        <v>1119.5434917115399</v>
      </c>
    </row>
    <row r="13" spans="2:277" x14ac:dyDescent="0.2">
      <c r="B13" s="1" t="s">
        <v>26</v>
      </c>
      <c r="C13" s="1">
        <v>110</v>
      </c>
      <c r="D13" s="1">
        <v>103</v>
      </c>
      <c r="E13" s="1">
        <v>114</v>
      </c>
      <c r="F13" s="1">
        <v>122</v>
      </c>
      <c r="G13" s="1">
        <v>122</v>
      </c>
      <c r="H13" s="1">
        <v>128</v>
      </c>
      <c r="I13" s="1">
        <v>133</v>
      </c>
      <c r="J13" s="1">
        <v>144</v>
      </c>
      <c r="K13" s="1">
        <v>132</v>
      </c>
      <c r="L13" s="1">
        <v>144</v>
      </c>
      <c r="M13" s="1">
        <v>146</v>
      </c>
      <c r="N13" s="1">
        <v>149</v>
      </c>
      <c r="O13" s="1">
        <v>143</v>
      </c>
      <c r="P13" s="1">
        <v>145</v>
      </c>
      <c r="Q13" s="1">
        <v>143</v>
      </c>
      <c r="R13" s="1">
        <v>152</v>
      </c>
      <c r="S13" s="1">
        <v>148</v>
      </c>
      <c r="T13" s="1">
        <v>139</v>
      </c>
      <c r="U13" s="1">
        <v>141</v>
      </c>
      <c r="V13" s="1">
        <v>146</v>
      </c>
      <c r="W13" s="1">
        <v>144</v>
      </c>
      <c r="X13" s="1">
        <v>141</v>
      </c>
      <c r="Y13" s="1">
        <f t="shared" ref="Y13:Z13" si="212">+Y$11*(X13/X$11)</f>
        <v>141.03378771113148</v>
      </c>
      <c r="Z13" s="1">
        <f t="shared" si="212"/>
        <v>140.6055435557727</v>
      </c>
      <c r="AB13" s="6"/>
      <c r="AK13" s="1">
        <v>604</v>
      </c>
      <c r="AL13" s="1">
        <v>618</v>
      </c>
      <c r="AM13" s="1">
        <v>611</v>
      </c>
      <c r="AN13" s="1">
        <f>SUM(W13:Z13)</f>
        <v>566.63933126690415</v>
      </c>
      <c r="AO13" s="1">
        <f t="shared" ref="AO13:AW20" si="213">+AO$11*(AN13/AN$11)</f>
        <v>533.49094195694931</v>
      </c>
      <c r="AP13" s="1">
        <f t="shared" si="213"/>
        <v>471.86603539182528</v>
      </c>
      <c r="AQ13" s="1">
        <f t="shared" si="213"/>
        <v>418.80783999710633</v>
      </c>
      <c r="AR13" s="1">
        <f t="shared" si="213"/>
        <v>373.0842743927725</v>
      </c>
      <c r="AS13" s="1">
        <f t="shared" si="213"/>
        <v>333.64157147741048</v>
      </c>
      <c r="AT13" s="1">
        <f t="shared" si="213"/>
        <v>299.57843639257999</v>
      </c>
      <c r="AU13" s="1">
        <f t="shared" si="213"/>
        <v>270.12395097243598</v>
      </c>
      <c r="AV13" s="1">
        <f t="shared" si="213"/>
        <v>244.61868146740267</v>
      </c>
      <c r="AW13" s="1">
        <f t="shared" si="213"/>
        <v>222.49852509488878</v>
      </c>
    </row>
    <row r="14" spans="2:277" x14ac:dyDescent="0.2">
      <c r="B14" s="1" t="s">
        <v>27</v>
      </c>
      <c r="C14" s="1">
        <v>116</v>
      </c>
      <c r="D14" s="1">
        <v>121</v>
      </c>
      <c r="E14" s="1">
        <v>118</v>
      </c>
      <c r="F14" s="1">
        <v>120</v>
      </c>
      <c r="G14" s="1">
        <v>115</v>
      </c>
      <c r="H14" s="1">
        <v>126</v>
      </c>
      <c r="I14" s="1">
        <v>125</v>
      </c>
      <c r="J14" s="1">
        <v>128</v>
      </c>
      <c r="K14" s="1">
        <v>124</v>
      </c>
      <c r="L14" s="1">
        <v>124</v>
      </c>
      <c r="M14" s="1">
        <v>121</v>
      </c>
      <c r="N14" s="1">
        <v>122</v>
      </c>
      <c r="O14" s="1">
        <v>121</v>
      </c>
      <c r="P14" s="1">
        <v>122</v>
      </c>
      <c r="Q14" s="1">
        <v>115</v>
      </c>
      <c r="R14" s="1">
        <v>112</v>
      </c>
      <c r="S14" s="1">
        <v>115</v>
      </c>
      <c r="T14" s="1">
        <v>107</v>
      </c>
      <c r="U14" s="1">
        <v>109</v>
      </c>
      <c r="V14" s="1">
        <v>112</v>
      </c>
      <c r="W14" s="1">
        <v>111</v>
      </c>
      <c r="X14" s="1">
        <v>109</v>
      </c>
      <c r="Y14" s="1">
        <f t="shared" ref="Y14:Z14" si="214">+Y$11*(X14/X$11)</f>
        <v>109.02611957810873</v>
      </c>
      <c r="Z14" s="1">
        <f t="shared" si="214"/>
        <v>108.69506558566827</v>
      </c>
      <c r="AK14" s="1">
        <v>497</v>
      </c>
      <c r="AL14" s="1">
        <v>476</v>
      </c>
      <c r="AM14" s="1">
        <v>448</v>
      </c>
      <c r="AN14" s="1">
        <f>SUM(W14:Z14)</f>
        <v>437.72118516377697</v>
      </c>
      <c r="AO14" s="1">
        <f t="shared" si="213"/>
        <v>412.1145047687142</v>
      </c>
      <c r="AP14" s="1">
        <f t="shared" si="213"/>
        <v>364.51010166986316</v>
      </c>
      <c r="AQ14" s="1">
        <f t="shared" si="213"/>
        <v>323.52336656465724</v>
      </c>
      <c r="AR14" s="1">
        <f t="shared" si="213"/>
        <v>288.20253332582325</v>
      </c>
      <c r="AS14" s="1">
        <f t="shared" si="213"/>
        <v>257.73358118377234</v>
      </c>
      <c r="AT14" s="1">
        <f t="shared" si="213"/>
        <v>231.42027210515721</v>
      </c>
      <c r="AU14" s="1">
        <f t="shared" si="213"/>
        <v>208.66708228039073</v>
      </c>
      <c r="AV14" s="1">
        <f t="shared" si="213"/>
        <v>188.96460809685038</v>
      </c>
      <c r="AW14" s="1">
        <f t="shared" si="213"/>
        <v>171.87708781876347</v>
      </c>
    </row>
    <row r="15" spans="2:277" x14ac:dyDescent="0.2">
      <c r="B15" s="1" t="s">
        <v>28</v>
      </c>
      <c r="C15" s="1">
        <v>69</v>
      </c>
      <c r="D15" s="1">
        <v>41</v>
      </c>
      <c r="E15" s="1">
        <v>45</v>
      </c>
      <c r="F15" s="1">
        <v>46</v>
      </c>
      <c r="G15" s="1">
        <v>47</v>
      </c>
      <c r="H15" s="1">
        <v>50</v>
      </c>
      <c r="I15" s="1">
        <v>53</v>
      </c>
      <c r="J15" s="1">
        <v>62</v>
      </c>
      <c r="K15" s="1">
        <v>50</v>
      </c>
      <c r="L15" s="1">
        <v>53</v>
      </c>
      <c r="M15" s="1">
        <v>50</v>
      </c>
      <c r="N15" s="1">
        <v>55</v>
      </c>
      <c r="O15" s="1">
        <v>48</v>
      </c>
      <c r="P15" s="1">
        <v>49</v>
      </c>
      <c r="Q15" s="1">
        <v>52</v>
      </c>
      <c r="R15" s="1">
        <v>51</v>
      </c>
      <c r="S15" s="1">
        <v>58</v>
      </c>
      <c r="T15" s="1">
        <v>56</v>
      </c>
      <c r="U15" s="1">
        <v>56</v>
      </c>
      <c r="V15" s="1">
        <v>52</v>
      </c>
      <c r="W15" s="1">
        <v>48</v>
      </c>
      <c r="X15" s="1">
        <v>44</v>
      </c>
      <c r="Y15" s="1">
        <f t="shared" ref="Y15:Z15" si="215">+Y$11*(X15/X$11)</f>
        <v>44.010543682906281</v>
      </c>
      <c r="Z15" s="1">
        <f t="shared" si="215"/>
        <v>43.876907208893613</v>
      </c>
      <c r="AK15" s="1">
        <v>214</v>
      </c>
      <c r="AL15" s="1">
        <v>206</v>
      </c>
      <c r="AM15" s="1">
        <v>225</v>
      </c>
      <c r="AN15" s="1">
        <f>SUM(W15:Z15)</f>
        <v>179.88745089179989</v>
      </c>
      <c r="AO15" s="1">
        <f t="shared" si="213"/>
        <v>169.36403868741829</v>
      </c>
      <c r="AP15" s="1">
        <f t="shared" si="213"/>
        <v>149.80036433276274</v>
      </c>
      <c r="AQ15" s="1">
        <f t="shared" si="213"/>
        <v>132.95631029024645</v>
      </c>
      <c r="AR15" s="1">
        <f t="shared" si="213"/>
        <v>118.44073537620412</v>
      </c>
      <c r="AS15" s="1">
        <f t="shared" si="213"/>
        <v>105.91910672775974</v>
      </c>
      <c r="AT15" s="1">
        <f t="shared" si="213"/>
        <v>95.105295893109172</v>
      </c>
      <c r="AU15" s="1">
        <f t="shared" si="213"/>
        <v>85.754564295087377</v>
      </c>
      <c r="AV15" s="1">
        <f t="shared" si="213"/>
        <v>77.657565618149988</v>
      </c>
      <c r="AW15" s="1">
        <f t="shared" si="213"/>
        <v>70.635217673677303</v>
      </c>
    </row>
    <row r="16" spans="2:277" x14ac:dyDescent="0.2">
      <c r="B16" s="1" t="s">
        <v>29</v>
      </c>
      <c r="C16" s="1">
        <v>4</v>
      </c>
      <c r="D16" s="1">
        <v>4</v>
      </c>
      <c r="E16" s="1">
        <v>5</v>
      </c>
      <c r="F16" s="1">
        <v>6</v>
      </c>
      <c r="G16" s="1">
        <v>4</v>
      </c>
      <c r="H16" s="1">
        <v>4</v>
      </c>
      <c r="I16" s="1">
        <v>4</v>
      </c>
      <c r="J16" s="1">
        <v>5</v>
      </c>
      <c r="K16" s="1">
        <v>3</v>
      </c>
      <c r="L16" s="1">
        <v>3</v>
      </c>
      <c r="M16" s="1">
        <v>4</v>
      </c>
      <c r="N16" s="1">
        <v>4</v>
      </c>
      <c r="O16" s="1">
        <v>3</v>
      </c>
      <c r="P16" s="1">
        <v>3</v>
      </c>
      <c r="Q16" s="1">
        <v>3</v>
      </c>
      <c r="R16" s="1">
        <v>4</v>
      </c>
      <c r="S16" s="1">
        <v>2</v>
      </c>
      <c r="T16" s="1">
        <v>2</v>
      </c>
      <c r="U16" s="1">
        <v>2</v>
      </c>
      <c r="V16" s="1">
        <v>3</v>
      </c>
      <c r="W16" s="1">
        <v>2</v>
      </c>
      <c r="X16" s="1">
        <v>2</v>
      </c>
      <c r="Y16" s="1">
        <f t="shared" ref="Y16:Z16" si="216">+Y$11*(X16/X$11)</f>
        <v>2.0004792583139217</v>
      </c>
      <c r="Z16" s="1">
        <f t="shared" si="216"/>
        <v>1.9944048731315278</v>
      </c>
      <c r="AK16" s="1">
        <v>13</v>
      </c>
      <c r="AL16" s="1">
        <v>14</v>
      </c>
      <c r="AM16" s="1">
        <v>10</v>
      </c>
      <c r="AN16" s="1">
        <f>SUM(W16:Z16)</f>
        <v>7.9948841314454491</v>
      </c>
      <c r="AO16" s="1">
        <f t="shared" si="213"/>
        <v>7.5271835729886218</v>
      </c>
      <c r="AP16" s="1">
        <f t="shared" si="213"/>
        <v>6.6576992989306154</v>
      </c>
      <c r="AQ16" s="1">
        <f t="shared" si="213"/>
        <v>5.9090853199892877</v>
      </c>
      <c r="AR16" s="1">
        <f t="shared" si="213"/>
        <v>5.2639578307522115</v>
      </c>
      <c r="AS16" s="1">
        <f t="shared" si="213"/>
        <v>4.7074489153998282</v>
      </c>
      <c r="AT16" s="1">
        <f t="shared" si="213"/>
        <v>4.2268419346805208</v>
      </c>
      <c r="AU16" s="1">
        <f t="shared" si="213"/>
        <v>3.811259773168898</v>
      </c>
      <c r="AV16" s="1">
        <f t="shared" si="213"/>
        <v>3.4513982824775962</v>
      </c>
      <c r="AW16" s="1">
        <f t="shared" si="213"/>
        <v>3.139298367400571</v>
      </c>
    </row>
    <row r="17" spans="2:250" x14ac:dyDescent="0.2">
      <c r="B17" s="1" t="s">
        <v>30</v>
      </c>
      <c r="C17" s="1">
        <v>99</v>
      </c>
      <c r="D17" s="1">
        <v>48</v>
      </c>
      <c r="E17" s="1">
        <v>110</v>
      </c>
      <c r="F17" s="1">
        <v>105</v>
      </c>
      <c r="G17" s="1">
        <v>86</v>
      </c>
      <c r="H17" s="1">
        <v>89</v>
      </c>
      <c r="I17" s="1">
        <v>71</v>
      </c>
      <c r="J17" s="1">
        <v>80</v>
      </c>
      <c r="K17" s="1">
        <v>90</v>
      </c>
      <c r="L17" s="1">
        <v>91</v>
      </c>
      <c r="M17" s="1">
        <v>86</v>
      </c>
      <c r="N17" s="1">
        <v>85</v>
      </c>
      <c r="O17" s="1">
        <v>90</v>
      </c>
      <c r="P17" s="1">
        <v>93</v>
      </c>
      <c r="Q17" s="1">
        <v>87</v>
      </c>
      <c r="R17" s="1">
        <v>89</v>
      </c>
      <c r="S17" s="1">
        <v>90</v>
      </c>
      <c r="T17" s="1">
        <v>92</v>
      </c>
      <c r="U17" s="1">
        <v>90</v>
      </c>
      <c r="V17" s="1">
        <v>97</v>
      </c>
      <c r="W17" s="1">
        <v>100</v>
      </c>
      <c r="X17" s="1">
        <v>107</v>
      </c>
      <c r="Y17" s="1">
        <f t="shared" ref="Y17:Z17" si="217">+Y$11*(X17/X$11)</f>
        <v>107.02564031979482</v>
      </c>
      <c r="Z17" s="1">
        <f t="shared" si="217"/>
        <v>106.70066071253675</v>
      </c>
      <c r="AK17" s="1">
        <v>352</v>
      </c>
      <c r="AL17" s="1">
        <v>359</v>
      </c>
      <c r="AM17" s="1">
        <v>369</v>
      </c>
      <c r="AN17" s="1">
        <f>SUM(W17:Z17)</f>
        <v>420.72630103233155</v>
      </c>
      <c r="AO17" s="1">
        <f t="shared" si="213"/>
        <v>396.11382101197125</v>
      </c>
      <c r="AP17" s="1">
        <f t="shared" si="213"/>
        <v>350.35769791928186</v>
      </c>
      <c r="AQ17" s="1">
        <f t="shared" si="213"/>
        <v>310.96230643108316</v>
      </c>
      <c r="AR17" s="1">
        <f t="shared" si="213"/>
        <v>277.01283352084624</v>
      </c>
      <c r="AS17" s="1">
        <f t="shared" si="213"/>
        <v>247.72686344320462</v>
      </c>
      <c r="AT17" s="1">
        <f t="shared" si="213"/>
        <v>222.43519017766684</v>
      </c>
      <c r="AU17" s="1">
        <f t="shared" si="213"/>
        <v>200.5654116151357</v>
      </c>
      <c r="AV17" s="1">
        <f t="shared" si="213"/>
        <v>181.62790215617633</v>
      </c>
      <c r="AW17" s="1">
        <f t="shared" si="213"/>
        <v>165.20381887191724</v>
      </c>
    </row>
    <row r="18" spans="2:250" x14ac:dyDescent="0.2">
      <c r="B18" s="1" t="s">
        <v>32</v>
      </c>
      <c r="C18" s="1">
        <v>208</v>
      </c>
      <c r="D18" s="1">
        <v>201</v>
      </c>
      <c r="E18" s="1">
        <v>205</v>
      </c>
      <c r="F18" s="1">
        <v>275</v>
      </c>
      <c r="G18" s="1">
        <v>202</v>
      </c>
      <c r="H18" s="1">
        <v>227</v>
      </c>
      <c r="I18" s="1">
        <v>254</v>
      </c>
      <c r="J18" s="1">
        <v>315</v>
      </c>
      <c r="K18" s="1">
        <v>259</v>
      </c>
      <c r="L18" s="1">
        <v>272</v>
      </c>
      <c r="M18" s="1">
        <v>268</v>
      </c>
      <c r="N18" s="1">
        <v>224</v>
      </c>
      <c r="O18" s="1">
        <v>214</v>
      </c>
      <c r="P18" s="1">
        <v>209</v>
      </c>
      <c r="Q18" s="1">
        <v>224</v>
      </c>
      <c r="R18" s="1">
        <v>239</v>
      </c>
      <c r="S18" s="1">
        <v>217</v>
      </c>
      <c r="T18" s="1">
        <v>217</v>
      </c>
      <c r="U18" s="1">
        <v>206</v>
      </c>
      <c r="V18" s="1">
        <v>208</v>
      </c>
      <c r="W18" s="1">
        <v>176</v>
      </c>
      <c r="X18" s="1">
        <v>173</v>
      </c>
      <c r="Y18" s="1">
        <f t="shared" ref="Y18:Z18" si="218">+Y$11*(X18/X$11)</f>
        <v>173.04145584415423</v>
      </c>
      <c r="Z18" s="1">
        <f t="shared" si="218"/>
        <v>172.51602152587714</v>
      </c>
      <c r="AK18" s="1">
        <v>1075</v>
      </c>
      <c r="AL18" s="1">
        <v>931</v>
      </c>
      <c r="AM18" s="1">
        <v>894</v>
      </c>
      <c r="AN18" s="1">
        <f>SUM(W18:Z18)</f>
        <v>694.55747737003139</v>
      </c>
      <c r="AO18" s="1">
        <f t="shared" si="213"/>
        <v>653.92587912476733</v>
      </c>
      <c r="AP18" s="1">
        <f t="shared" si="213"/>
        <v>578.3892241747152</v>
      </c>
      <c r="AQ18" s="1">
        <f t="shared" si="213"/>
        <v>513.35320511693499</v>
      </c>
      <c r="AR18" s="1">
        <f t="shared" si="213"/>
        <v>457.30759968480794</v>
      </c>
      <c r="AS18" s="1">
        <f t="shared" si="213"/>
        <v>408.96075412380782</v>
      </c>
      <c r="AT18" s="1">
        <f t="shared" si="213"/>
        <v>367.20790734746834</v>
      </c>
      <c r="AU18" s="1">
        <f t="shared" si="213"/>
        <v>331.10410734313837</v>
      </c>
      <c r="AV18" s="1">
        <f t="shared" si="213"/>
        <v>299.84105398704423</v>
      </c>
      <c r="AW18" s="1">
        <f t="shared" si="213"/>
        <v>272.72729897329793</v>
      </c>
    </row>
    <row r="19" spans="2:250" x14ac:dyDescent="0.2">
      <c r="B19" s="1" t="s">
        <v>31</v>
      </c>
      <c r="C19" s="1">
        <v>60</v>
      </c>
      <c r="D19" s="1">
        <v>52</v>
      </c>
      <c r="E19" s="1">
        <v>53</v>
      </c>
      <c r="F19" s="1">
        <v>55</v>
      </c>
      <c r="G19" s="1">
        <v>54</v>
      </c>
      <c r="H19" s="1">
        <v>59</v>
      </c>
      <c r="I19" s="1">
        <v>59</v>
      </c>
      <c r="J19" s="1">
        <v>57</v>
      </c>
      <c r="K19" s="1">
        <v>59</v>
      </c>
      <c r="L19" s="1">
        <v>63</v>
      </c>
      <c r="M19" s="1">
        <v>59</v>
      </c>
      <c r="N19" s="1">
        <v>64</v>
      </c>
      <c r="O19" s="1">
        <v>68</v>
      </c>
      <c r="P19" s="1">
        <v>72</v>
      </c>
      <c r="Q19" s="1">
        <v>61</v>
      </c>
      <c r="R19" s="1">
        <v>75</v>
      </c>
      <c r="S19" s="1">
        <v>74</v>
      </c>
      <c r="T19" s="1">
        <v>60</v>
      </c>
      <c r="U19" s="1">
        <v>57</v>
      </c>
      <c r="V19" s="1">
        <v>62</v>
      </c>
      <c r="W19" s="1">
        <v>63</v>
      </c>
      <c r="X19" s="1">
        <v>48</v>
      </c>
      <c r="Y19" s="1">
        <f t="shared" ref="Y19:Z19" si="219">+Y$11*(X19/X$11)</f>
        <v>48.011502199534121</v>
      </c>
      <c r="Z19" s="1">
        <f t="shared" si="219"/>
        <v>47.865716955156664</v>
      </c>
      <c r="AK19" s="1">
        <v>285</v>
      </c>
      <c r="AL19" s="1">
        <v>322</v>
      </c>
      <c r="AM19" s="1">
        <v>296</v>
      </c>
      <c r="AN19" s="1">
        <f>SUM(W19:Z19)</f>
        <v>206.87721915469078</v>
      </c>
      <c r="AO19" s="1">
        <f t="shared" si="213"/>
        <v>194.77490605798414</v>
      </c>
      <c r="AP19" s="1">
        <f t="shared" si="213"/>
        <v>172.27595726041923</v>
      </c>
      <c r="AQ19" s="1">
        <f t="shared" si="213"/>
        <v>152.90467236905081</v>
      </c>
      <c r="AR19" s="1">
        <f t="shared" si="213"/>
        <v>136.21122456176104</v>
      </c>
      <c r="AS19" s="1">
        <f t="shared" si="213"/>
        <v>121.81088867820905</v>
      </c>
      <c r="AT19" s="1">
        <f t="shared" si="213"/>
        <v>109.37460642034894</v>
      </c>
      <c r="AU19" s="1">
        <f t="shared" si="213"/>
        <v>98.620919376197094</v>
      </c>
      <c r="AV19" s="1">
        <f t="shared" si="213"/>
        <v>89.309071543123068</v>
      </c>
      <c r="AW19" s="1">
        <f t="shared" si="213"/>
        <v>81.233111783356449</v>
      </c>
    </row>
    <row r="20" spans="2:250" x14ac:dyDescent="0.2">
      <c r="B20" s="1" t="s">
        <v>33</v>
      </c>
      <c r="C20" s="1">
        <v>91</v>
      </c>
      <c r="D20" s="1">
        <v>102</v>
      </c>
      <c r="E20" s="1">
        <v>112</v>
      </c>
      <c r="F20" s="1">
        <v>138</v>
      </c>
      <c r="G20" s="1">
        <v>106</v>
      </c>
      <c r="H20" s="1">
        <v>114</v>
      </c>
      <c r="I20" s="1">
        <v>109</v>
      </c>
      <c r="J20" s="1">
        <v>121</v>
      </c>
      <c r="K20" s="1">
        <v>109</v>
      </c>
      <c r="L20" s="1">
        <v>113</v>
      </c>
      <c r="M20" s="1">
        <v>117</v>
      </c>
      <c r="N20" s="1">
        <v>126</v>
      </c>
      <c r="O20" s="1">
        <v>132</v>
      </c>
      <c r="P20" s="1">
        <v>123</v>
      </c>
      <c r="Q20" s="1">
        <v>108</v>
      </c>
      <c r="R20" s="1">
        <v>117</v>
      </c>
      <c r="S20" s="1">
        <v>105</v>
      </c>
      <c r="T20" s="1">
        <v>95</v>
      </c>
      <c r="U20" s="1">
        <v>110</v>
      </c>
      <c r="V20" s="1">
        <v>103</v>
      </c>
      <c r="W20" s="1">
        <v>108</v>
      </c>
      <c r="X20" s="1">
        <v>124</v>
      </c>
      <c r="Y20" s="1">
        <f t="shared" ref="Y20:Z20" si="220">+Y$11*(X20/X$11)</f>
        <v>124.02971401546314</v>
      </c>
      <c r="Z20" s="1">
        <f t="shared" si="220"/>
        <v>123.65310213415472</v>
      </c>
      <c r="AK20" s="1">
        <v>563</v>
      </c>
      <c r="AL20" s="1">
        <v>608</v>
      </c>
      <c r="AM20" s="1">
        <v>497</v>
      </c>
      <c r="AN20" s="1">
        <f>SUM(W20:Z20)</f>
        <v>479.68281614961785</v>
      </c>
      <c r="AO20" s="1">
        <f t="shared" si="213"/>
        <v>451.62138119862021</v>
      </c>
      <c r="AP20" s="1">
        <f t="shared" si="213"/>
        <v>399.45343750854141</v>
      </c>
      <c r="AQ20" s="1">
        <f t="shared" si="213"/>
        <v>354.53755683740735</v>
      </c>
      <c r="AR20" s="1">
        <f t="shared" si="213"/>
        <v>315.83073310801529</v>
      </c>
      <c r="AS20" s="1">
        <f t="shared" si="213"/>
        <v>282.44091039893527</v>
      </c>
      <c r="AT20" s="1">
        <f t="shared" si="213"/>
        <v>253.60510662964143</v>
      </c>
      <c r="AU20" s="1">
        <f t="shared" si="213"/>
        <v>228.67070879498522</v>
      </c>
      <c r="AV20" s="1">
        <f t="shared" si="213"/>
        <v>207.07947989903946</v>
      </c>
      <c r="AW20" s="1">
        <f t="shared" si="213"/>
        <v>188.35388441537646</v>
      </c>
    </row>
    <row r="21" spans="2:250" s="3" customFormat="1" x14ac:dyDescent="0.2">
      <c r="B21" s="3" t="s">
        <v>34</v>
      </c>
      <c r="C21" s="3">
        <f>C11-SUM(C12:C20)</f>
        <v>609</v>
      </c>
      <c r="D21" s="3">
        <f t="shared" ref="D21:S21" si="221">D11-SUM(D12:D20)</f>
        <v>615</v>
      </c>
      <c r="E21" s="3">
        <f t="shared" si="221"/>
        <v>661</v>
      </c>
      <c r="F21" s="3">
        <f t="shared" si="221"/>
        <v>660</v>
      </c>
      <c r="G21" s="3">
        <f t="shared" si="221"/>
        <v>682</v>
      </c>
      <c r="H21" s="3">
        <f t="shared" si="221"/>
        <v>700</v>
      </c>
      <c r="I21" s="3">
        <f t="shared" si="221"/>
        <v>719</v>
      </c>
      <c r="J21" s="3">
        <f t="shared" si="221"/>
        <v>672</v>
      </c>
      <c r="K21" s="3">
        <f t="shared" si="221"/>
        <v>690</v>
      </c>
      <c r="L21" s="3">
        <f t="shared" si="221"/>
        <v>679</v>
      </c>
      <c r="M21" s="3">
        <f t="shared" si="221"/>
        <v>720</v>
      </c>
      <c r="N21" s="3">
        <f t="shared" si="221"/>
        <v>742</v>
      </c>
      <c r="O21" s="3">
        <f t="shared" si="221"/>
        <v>625</v>
      </c>
      <c r="P21" s="3">
        <f t="shared" si="221"/>
        <v>702</v>
      </c>
      <c r="Q21" s="3">
        <f t="shared" si="221"/>
        <v>747</v>
      </c>
      <c r="R21" s="3">
        <f t="shared" si="221"/>
        <v>715</v>
      </c>
      <c r="S21" s="3">
        <f t="shared" si="221"/>
        <v>650</v>
      </c>
      <c r="T21" s="3">
        <f>T11-SUM(T12:T20)</f>
        <v>702</v>
      </c>
      <c r="U21" s="3">
        <f>U11-SUM(U12:U20)</f>
        <v>693</v>
      </c>
      <c r="V21" s="3">
        <f>V11-SUM(V12:V20)</f>
        <v>688</v>
      </c>
      <c r="W21" s="3">
        <f>W11-SUM(W12:W20)</f>
        <v>629</v>
      </c>
      <c r="X21" s="3">
        <f>X11-SUM(X12:X20)</f>
        <v>668</v>
      </c>
      <c r="Y21" s="3">
        <f>Y11-SUM(Y12:Y20)</f>
        <v>668.16007227684986</v>
      </c>
      <c r="Z21" s="3">
        <f>Z11-SUM(Z12:Z20)</f>
        <v>666.13122762593048</v>
      </c>
      <c r="AK21" s="3">
        <f>AK11-SUM(AK12:AK20)</f>
        <v>2598</v>
      </c>
      <c r="AL21" s="3">
        <f>AL11-SUM(AL12:AL20)</f>
        <v>2524</v>
      </c>
      <c r="AM21" s="3">
        <f>AM11-SUM(AM12:AM20)</f>
        <v>2514</v>
      </c>
      <c r="AN21" s="3">
        <f>AN11-SUM(AN12:AN20)</f>
        <v>2631.2912999027812</v>
      </c>
      <c r="AO21" s="3">
        <f>AO11-SUM(AO12:AO20)</f>
        <v>2477.3608125819319</v>
      </c>
      <c r="AP21" s="3">
        <f t="shared" ref="AP21:AW21" si="222">AP11-SUM(AP12:AP20)</f>
        <v>2191.1945132190067</v>
      </c>
      <c r="AQ21" s="3">
        <f t="shared" si="222"/>
        <v>1944.8092726842224</v>
      </c>
      <c r="AR21" s="3">
        <f t="shared" si="222"/>
        <v>1732.4837002495988</v>
      </c>
      <c r="AS21" s="3">
        <f t="shared" si="222"/>
        <v>1549.3244395011488</v>
      </c>
      <c r="AT21" s="3">
        <f t="shared" si="222"/>
        <v>1391.146166214452</v>
      </c>
      <c r="AU21" s="3">
        <f t="shared" si="222"/>
        <v>1254.3689837060392</v>
      </c>
      <c r="AV21" s="3">
        <f t="shared" si="222"/>
        <v>1135.9306931619994</v>
      </c>
      <c r="AW21" s="3">
        <f t="shared" si="222"/>
        <v>1033.2117822008599</v>
      </c>
    </row>
    <row r="22" spans="2:250" x14ac:dyDescent="0.2">
      <c r="B22" s="1" t="s">
        <v>35</v>
      </c>
      <c r="S22" s="1">
        <v>-129</v>
      </c>
      <c r="T22" s="1">
        <v>-126</v>
      </c>
      <c r="U22" s="1">
        <v>-124</v>
      </c>
      <c r="V22" s="1">
        <f>+AM22-SUM(S22:U22)</f>
        <v>-117</v>
      </c>
      <c r="W22" s="1">
        <v>-117</v>
      </c>
      <c r="X22" s="1">
        <v>-116</v>
      </c>
      <c r="Y22" s="1">
        <f>+Y$21*(X22/X$21)</f>
        <v>-116.02779698220746</v>
      </c>
      <c r="Z22" s="1">
        <f>+Z$21*(Y22/Y$21)</f>
        <v>-115.67548264162865</v>
      </c>
      <c r="AK22" s="1">
        <v>-503</v>
      </c>
      <c r="AL22" s="1">
        <v>-534</v>
      </c>
      <c r="AM22" s="1">
        <v>-496</v>
      </c>
      <c r="AN22" s="1">
        <f>SUM(W22:Z22)</f>
        <v>-464.70327962383612</v>
      </c>
      <c r="AO22" s="1">
        <f>+AO$21*(AN22/AN$21)</f>
        <v>-437.51814725375726</v>
      </c>
      <c r="AP22" s="1">
        <f t="shared" ref="AP22:AW22" si="223">+AP$21*(AO22/AO$21)</f>
        <v>-386.97930427704802</v>
      </c>
      <c r="AQ22" s="1">
        <f t="shared" si="223"/>
        <v>-343.46605687199929</v>
      </c>
      <c r="AR22" s="1">
        <f t="shared" si="223"/>
        <v>-305.9679699585422</v>
      </c>
      <c r="AS22" s="1">
        <f t="shared" si="223"/>
        <v>-273.62084474043093</v>
      </c>
      <c r="AT22" s="1">
        <f t="shared" si="223"/>
        <v>-245.68552554400472</v>
      </c>
      <c r="AU22" s="1">
        <f t="shared" si="223"/>
        <v>-221.52977916513902</v>
      </c>
      <c r="AV22" s="1">
        <f t="shared" si="223"/>
        <v>-200.61280123461128</v>
      </c>
      <c r="AW22" s="1">
        <f t="shared" si="223"/>
        <v>-182.47196870694933</v>
      </c>
    </row>
    <row r="23" spans="2:250" x14ac:dyDescent="0.2">
      <c r="B23" s="1" t="s">
        <v>36</v>
      </c>
      <c r="S23" s="1">
        <v>29</v>
      </c>
      <c r="T23" s="1">
        <v>85</v>
      </c>
      <c r="U23" s="1">
        <v>28</v>
      </c>
      <c r="V23" s="1">
        <f>+AM23-SUM(S23:U23)</f>
        <v>-6</v>
      </c>
      <c r="W23" s="1">
        <v>-1</v>
      </c>
      <c r="X23" s="1">
        <v>15</v>
      </c>
      <c r="Y23" s="1">
        <f>+Y$21*(X23/X$21)</f>
        <v>15.003594437354414</v>
      </c>
      <c r="Z23" s="1">
        <f>+Z$21*(Y23/Y$21)</f>
        <v>14.958036548486463</v>
      </c>
      <c r="AK23" s="1">
        <v>70</v>
      </c>
      <c r="AL23" s="1">
        <v>-64</v>
      </c>
      <c r="AM23" s="1">
        <v>136</v>
      </c>
      <c r="AN23" s="1">
        <f>SUM(W23:Z23)</f>
        <v>43.961630985840877</v>
      </c>
      <c r="AO23" s="1">
        <f>+AO$21*(AN23/AN$21)</f>
        <v>41.389876470740298</v>
      </c>
      <c r="AP23" s="1">
        <f t="shared" ref="AP23:AW23" si="224">+AP$21*(AO23/AO$21)</f>
        <v>36.608825716822864</v>
      </c>
      <c r="AQ23" s="1">
        <f t="shared" si="224"/>
        <v>32.492406897991202</v>
      </c>
      <c r="AR23" s="1">
        <f t="shared" si="224"/>
        <v>28.945031332019763</v>
      </c>
      <c r="AS23" s="1">
        <f t="shared" si="224"/>
        <v>25.884944509644654</v>
      </c>
      <c r="AT23" s="1">
        <f t="shared" si="224"/>
        <v>23.242221189553042</v>
      </c>
      <c r="AU23" s="1">
        <f t="shared" si="224"/>
        <v>20.95705115728029</v>
      </c>
      <c r="AV23" s="1">
        <f t="shared" si="224"/>
        <v>18.978273504010485</v>
      </c>
      <c r="AW23" s="1">
        <f t="shared" si="224"/>
        <v>17.262123392045343</v>
      </c>
    </row>
    <row r="24" spans="2:250" x14ac:dyDescent="0.2">
      <c r="B24" s="1" t="s">
        <v>37</v>
      </c>
      <c r="S24" s="1">
        <f>SUM(S21:S23)</f>
        <v>550</v>
      </c>
      <c r="T24" s="1">
        <f>SUM(T21:T23)</f>
        <v>661</v>
      </c>
      <c r="U24" s="1">
        <f>SUM(U21:U23)</f>
        <v>597</v>
      </c>
      <c r="V24" s="1">
        <f>SUM(V21:V23)</f>
        <v>565</v>
      </c>
      <c r="W24" s="1">
        <f>SUM(W21:W23)</f>
        <v>511</v>
      </c>
      <c r="X24" s="1">
        <f>SUM(X21:X23)</f>
        <v>567</v>
      </c>
      <c r="Y24" s="1">
        <f>SUM(Y21:Y23)</f>
        <v>567.13586973199676</v>
      </c>
      <c r="Z24" s="1">
        <f>SUM(Z21:Z23)</f>
        <v>565.41378153278833</v>
      </c>
      <c r="AK24" s="1">
        <f>SUM(AK21:AK23)</f>
        <v>2165</v>
      </c>
      <c r="AL24" s="1">
        <f>SUM(AL21:AL23)</f>
        <v>1926</v>
      </c>
      <c r="AM24" s="1">
        <f>SUM(AM21:AM23)</f>
        <v>2154</v>
      </c>
      <c r="AN24" s="1">
        <f>SUM(AN21:AN23)</f>
        <v>2210.5496512647856</v>
      </c>
      <c r="AO24" s="1">
        <f>SUM(AO21:AO23)</f>
        <v>2081.232541798915</v>
      </c>
      <c r="AP24" s="1">
        <f t="shared" ref="AP24:AW24" si="225">SUM(AP21:AP23)</f>
        <v>1840.8240346587816</v>
      </c>
      <c r="AQ24" s="1">
        <f t="shared" si="225"/>
        <v>1633.8356227102145</v>
      </c>
      <c r="AR24" s="1">
        <f t="shared" si="225"/>
        <v>1455.4607616230762</v>
      </c>
      <c r="AS24" s="1">
        <f t="shared" si="225"/>
        <v>1301.5885392703624</v>
      </c>
      <c r="AT24" s="1">
        <f t="shared" si="225"/>
        <v>1168.7028618600002</v>
      </c>
      <c r="AU24" s="1">
        <f t="shared" si="225"/>
        <v>1053.7962556981806</v>
      </c>
      <c r="AV24" s="1">
        <f t="shared" si="225"/>
        <v>954.29616543139866</v>
      </c>
      <c r="AW24" s="1">
        <f t="shared" si="225"/>
        <v>868.00193688595596</v>
      </c>
    </row>
    <row r="25" spans="2:250" x14ac:dyDescent="0.2">
      <c r="B25" s="1" t="s">
        <v>38</v>
      </c>
      <c r="S25" s="1">
        <v>-68</v>
      </c>
      <c r="T25" s="1">
        <v>-76</v>
      </c>
      <c r="U25" s="1">
        <v>39</v>
      </c>
      <c r="V25" s="1">
        <f>+AM25-SUM(S25:U25)</f>
        <v>-305</v>
      </c>
      <c r="W25" s="1">
        <v>-65</v>
      </c>
      <c r="X25" s="1">
        <v>-59</v>
      </c>
      <c r="Y25" s="1">
        <f>+Y24*(X25/X24)</f>
        <v>-59.014138120260682</v>
      </c>
      <c r="Z25" s="1">
        <f>+Z24*(Y25/Y24)</f>
        <v>-58.834943757380088</v>
      </c>
      <c r="AK25" s="1">
        <v>210</v>
      </c>
      <c r="AL25" s="1">
        <v>202</v>
      </c>
      <c r="AM25" s="1">
        <v>-410</v>
      </c>
      <c r="AN25" s="1">
        <f>SUM(W25:Z25)</f>
        <v>-241.84908187764074</v>
      </c>
      <c r="AO25" s="1">
        <f>+AO24*(AN25/AN24)</f>
        <v>-227.70091552566728</v>
      </c>
      <c r="AP25" s="1">
        <f t="shared" ref="AP25:AW25" si="226">+AP24*(AO25/AO24)</f>
        <v>-201.39859895288694</v>
      </c>
      <c r="AQ25" s="1">
        <f t="shared" si="226"/>
        <v>-178.7526668154072</v>
      </c>
      <c r="AR25" s="1">
        <f t="shared" si="226"/>
        <v>-159.23725065667344</v>
      </c>
      <c r="AS25" s="1">
        <f t="shared" si="226"/>
        <v>-142.40258888774017</v>
      </c>
      <c r="AT25" s="1">
        <f t="shared" si="226"/>
        <v>-127.86399706828195</v>
      </c>
      <c r="AU25" s="1">
        <f t="shared" si="226"/>
        <v>-115.29243723653993</v>
      </c>
      <c r="AV25" s="1">
        <f t="shared" si="226"/>
        <v>-104.40645443855338</v>
      </c>
      <c r="AW25" s="1">
        <f t="shared" si="226"/>
        <v>-94.965282224613944</v>
      </c>
    </row>
    <row r="26" spans="2:250" x14ac:dyDescent="0.2">
      <c r="B26" s="1" t="s">
        <v>39</v>
      </c>
      <c r="S26" s="1">
        <f>SUM(S24:S25)</f>
        <v>482</v>
      </c>
      <c r="T26" s="1">
        <f>SUM(T24:T25)</f>
        <v>585</v>
      </c>
      <c r="U26" s="1">
        <f>SUM(U24:U25)</f>
        <v>636</v>
      </c>
      <c r="V26" s="1">
        <f>SUM(V24:V25)</f>
        <v>260</v>
      </c>
      <c r="W26" s="1">
        <f>SUM(W24:W25)</f>
        <v>446</v>
      </c>
      <c r="X26" s="1">
        <f>SUM(X24:X25)</f>
        <v>508</v>
      </c>
      <c r="Y26" s="1">
        <f>SUM(Y24:Y25)</f>
        <v>508.1217316117361</v>
      </c>
      <c r="Z26" s="1">
        <f>SUM(Z24:Z25)</f>
        <v>506.57883777540826</v>
      </c>
      <c r="AK26" s="1">
        <f>SUM(AK24:AK25)</f>
        <v>2375</v>
      </c>
      <c r="AL26" s="1">
        <f>SUM(AL24:AL25)</f>
        <v>2128</v>
      </c>
      <c r="AM26" s="1">
        <f>SUM(AM24:AM25)</f>
        <v>1744</v>
      </c>
      <c r="AN26" s="1">
        <f>SUM(AN24:AN25)</f>
        <v>1968.7005693871447</v>
      </c>
      <c r="AO26" s="1">
        <f>SUM(AO24:AO25)</f>
        <v>1853.5316262732476</v>
      </c>
      <c r="AP26" s="1">
        <f t="shared" ref="AP26:AW26" si="227">SUM(AP24:AP25)</f>
        <v>1639.4254357058946</v>
      </c>
      <c r="AQ26" s="1">
        <f t="shared" si="227"/>
        <v>1455.0829558948074</v>
      </c>
      <c r="AR26" s="1">
        <f t="shared" si="227"/>
        <v>1296.2235109664027</v>
      </c>
      <c r="AS26" s="1">
        <f t="shared" si="227"/>
        <v>1159.1859503826222</v>
      </c>
      <c r="AT26" s="1">
        <f t="shared" si="227"/>
        <v>1040.8388647917182</v>
      </c>
      <c r="AU26" s="1">
        <f t="shared" si="227"/>
        <v>938.50381846164066</v>
      </c>
      <c r="AV26" s="1">
        <f t="shared" si="227"/>
        <v>849.88971099284527</v>
      </c>
      <c r="AW26" s="1">
        <f t="shared" si="227"/>
        <v>773.03665466134203</v>
      </c>
      <c r="AX26" s="1">
        <f>+AW26*(1+$AZ$31)</f>
        <v>765.30628811472855</v>
      </c>
      <c r="AY26" s="1">
        <f t="shared" ref="AY26:DJ26" si="228">+AX26*(1+$AZ$31)</f>
        <v>757.65322523358122</v>
      </c>
      <c r="AZ26" s="1">
        <f t="shared" si="228"/>
        <v>750.0766929812454</v>
      </c>
      <c r="BA26" s="1">
        <f t="shared" si="228"/>
        <v>742.57592605143293</v>
      </c>
      <c r="BB26" s="1">
        <f t="shared" si="228"/>
        <v>735.15016679091855</v>
      </c>
      <c r="BC26" s="1">
        <f t="shared" si="228"/>
        <v>727.7986651230093</v>
      </c>
      <c r="BD26" s="1">
        <f t="shared" si="228"/>
        <v>720.52067847177921</v>
      </c>
      <c r="BE26" s="1">
        <f t="shared" si="228"/>
        <v>713.3154716870614</v>
      </c>
      <c r="BF26" s="1">
        <f t="shared" si="228"/>
        <v>706.18231697019075</v>
      </c>
      <c r="BG26" s="1">
        <f t="shared" si="228"/>
        <v>699.12049380048882</v>
      </c>
      <c r="BH26" s="1">
        <f t="shared" si="228"/>
        <v>692.12928886248392</v>
      </c>
      <c r="BI26" s="1">
        <f t="shared" si="228"/>
        <v>685.20799597385906</v>
      </c>
      <c r="BJ26" s="1">
        <f t="shared" si="228"/>
        <v>678.35591601412045</v>
      </c>
      <c r="BK26" s="1">
        <f t="shared" si="228"/>
        <v>671.57235685397927</v>
      </c>
      <c r="BL26" s="1">
        <f t="shared" si="228"/>
        <v>664.85663328543944</v>
      </c>
      <c r="BM26" s="1">
        <f t="shared" si="228"/>
        <v>658.208066952585</v>
      </c>
      <c r="BN26" s="1">
        <f t="shared" si="228"/>
        <v>651.62598628305909</v>
      </c>
      <c r="BO26" s="1">
        <f t="shared" si="228"/>
        <v>645.10972642022853</v>
      </c>
      <c r="BP26" s="1">
        <f t="shared" si="228"/>
        <v>638.65862915602622</v>
      </c>
      <c r="BQ26" s="1">
        <f t="shared" si="228"/>
        <v>632.2720428644659</v>
      </c>
      <c r="BR26" s="1">
        <f t="shared" si="228"/>
        <v>625.94932243582127</v>
      </c>
      <c r="BS26" s="1">
        <f t="shared" si="228"/>
        <v>619.68982921146301</v>
      </c>
      <c r="BT26" s="1">
        <f t="shared" si="228"/>
        <v>613.4929309193484</v>
      </c>
      <c r="BU26" s="1">
        <f t="shared" si="228"/>
        <v>607.35800161015493</v>
      </c>
      <c r="BV26" s="1">
        <f t="shared" si="228"/>
        <v>601.28442159405336</v>
      </c>
      <c r="BW26" s="1">
        <f t="shared" si="228"/>
        <v>595.27157737811285</v>
      </c>
      <c r="BX26" s="1">
        <f t="shared" si="228"/>
        <v>589.31886160433169</v>
      </c>
      <c r="BY26" s="1">
        <f t="shared" si="228"/>
        <v>583.4256729882884</v>
      </c>
      <c r="BZ26" s="1">
        <f t="shared" si="228"/>
        <v>577.5914162584055</v>
      </c>
      <c r="CA26" s="1">
        <f t="shared" si="228"/>
        <v>571.81550209582144</v>
      </c>
      <c r="CB26" s="1">
        <f t="shared" si="228"/>
        <v>566.09734707486325</v>
      </c>
      <c r="CC26" s="1">
        <f t="shared" si="228"/>
        <v>560.43637360411458</v>
      </c>
      <c r="CD26" s="1">
        <f t="shared" si="228"/>
        <v>554.83200986807344</v>
      </c>
      <c r="CE26" s="1">
        <f t="shared" si="228"/>
        <v>549.28368976939271</v>
      </c>
      <c r="CF26" s="1">
        <f t="shared" si="228"/>
        <v>543.7908528716988</v>
      </c>
      <c r="CG26" s="1">
        <f t="shared" si="228"/>
        <v>538.3529443429818</v>
      </c>
      <c r="CH26" s="1">
        <f t="shared" si="228"/>
        <v>532.96941489955202</v>
      </c>
      <c r="CI26" s="1">
        <f t="shared" si="228"/>
        <v>527.63972075055653</v>
      </c>
      <c r="CJ26" s="1">
        <f t="shared" si="228"/>
        <v>522.36332354305091</v>
      </c>
      <c r="CK26" s="1">
        <f t="shared" si="228"/>
        <v>517.13969030762041</v>
      </c>
      <c r="CL26" s="1">
        <f t="shared" si="228"/>
        <v>511.96829340454423</v>
      </c>
      <c r="CM26" s="1">
        <f t="shared" si="228"/>
        <v>506.84861047049878</v>
      </c>
      <c r="CN26" s="1">
        <f t="shared" si="228"/>
        <v>501.78012436579377</v>
      </c>
      <c r="CO26" s="1">
        <f t="shared" si="228"/>
        <v>496.76232312213585</v>
      </c>
      <c r="CP26" s="1">
        <f t="shared" si="228"/>
        <v>491.7946998909145</v>
      </c>
      <c r="CQ26" s="1">
        <f t="shared" si="228"/>
        <v>486.87675289200536</v>
      </c>
      <c r="CR26" s="1">
        <f t="shared" si="228"/>
        <v>482.00798536308531</v>
      </c>
      <c r="CS26" s="1">
        <f t="shared" si="228"/>
        <v>477.18790550945448</v>
      </c>
      <c r="CT26" s="1">
        <f t="shared" si="228"/>
        <v>472.41602645435995</v>
      </c>
      <c r="CU26" s="1">
        <f t="shared" si="228"/>
        <v>467.69186618981632</v>
      </c>
      <c r="CV26" s="1">
        <f t="shared" si="228"/>
        <v>463.01494752791814</v>
      </c>
      <c r="CW26" s="1">
        <f t="shared" si="228"/>
        <v>458.38479805263893</v>
      </c>
      <c r="CX26" s="1">
        <f t="shared" si="228"/>
        <v>453.80095007211253</v>
      </c>
      <c r="CY26" s="1">
        <f t="shared" si="228"/>
        <v>449.26294057139143</v>
      </c>
      <c r="CZ26" s="1">
        <f t="shared" si="228"/>
        <v>444.77031116567753</v>
      </c>
      <c r="DA26" s="1">
        <f t="shared" si="228"/>
        <v>440.32260805402075</v>
      </c>
      <c r="DB26" s="1">
        <f t="shared" si="228"/>
        <v>435.91938197348054</v>
      </c>
      <c r="DC26" s="1">
        <f t="shared" si="228"/>
        <v>431.56018815374574</v>
      </c>
      <c r="DD26" s="1">
        <f t="shared" si="228"/>
        <v>427.24458627220827</v>
      </c>
      <c r="DE26" s="1">
        <f t="shared" si="228"/>
        <v>422.9721404094862</v>
      </c>
      <c r="DF26" s="1">
        <f t="shared" si="228"/>
        <v>418.74241900539135</v>
      </c>
      <c r="DG26" s="1">
        <f t="shared" si="228"/>
        <v>414.55499481533747</v>
      </c>
      <c r="DH26" s="1">
        <f t="shared" si="228"/>
        <v>410.40944486718411</v>
      </c>
      <c r="DI26" s="1">
        <f t="shared" si="228"/>
        <v>406.30535041851226</v>
      </c>
      <c r="DJ26" s="1">
        <f t="shared" si="228"/>
        <v>402.24229691432714</v>
      </c>
      <c r="DK26" s="1">
        <f t="shared" ref="DK26:FV26" si="229">+DJ26*(1+$AZ$31)</f>
        <v>398.21987394518385</v>
      </c>
      <c r="DL26" s="1">
        <f t="shared" si="229"/>
        <v>394.23767520573199</v>
      </c>
      <c r="DM26" s="1">
        <f t="shared" si="229"/>
        <v>390.29529845367466</v>
      </c>
      <c r="DN26" s="1">
        <f t="shared" si="229"/>
        <v>386.39234546913792</v>
      </c>
      <c r="DO26" s="1">
        <f t="shared" si="229"/>
        <v>382.52842201444656</v>
      </c>
      <c r="DP26" s="1">
        <f t="shared" si="229"/>
        <v>378.70313779430211</v>
      </c>
      <c r="DQ26" s="1">
        <f t="shared" si="229"/>
        <v>374.91610641635907</v>
      </c>
      <c r="DR26" s="1">
        <f t="shared" si="229"/>
        <v>371.16694535219546</v>
      </c>
      <c r="DS26" s="1">
        <f t="shared" si="229"/>
        <v>367.45527589867351</v>
      </c>
      <c r="DT26" s="1">
        <f t="shared" si="229"/>
        <v>363.78072313968676</v>
      </c>
      <c r="DU26" s="1">
        <f t="shared" si="229"/>
        <v>360.14291590828987</v>
      </c>
      <c r="DV26" s="1">
        <f t="shared" si="229"/>
        <v>356.54148674920697</v>
      </c>
      <c r="DW26" s="1">
        <f t="shared" si="229"/>
        <v>352.97607188171492</v>
      </c>
      <c r="DX26" s="1">
        <f t="shared" si="229"/>
        <v>349.44631116289776</v>
      </c>
      <c r="DY26" s="1">
        <f t="shared" si="229"/>
        <v>345.95184805126877</v>
      </c>
      <c r="DZ26" s="1">
        <f t="shared" si="229"/>
        <v>342.49232957075606</v>
      </c>
      <c r="EA26" s="1">
        <f t="shared" si="229"/>
        <v>339.06740627504848</v>
      </c>
      <c r="EB26" s="1">
        <f t="shared" si="229"/>
        <v>335.67673221229802</v>
      </c>
      <c r="EC26" s="1">
        <f t="shared" si="229"/>
        <v>332.31996489017502</v>
      </c>
      <c r="ED26" s="1">
        <f t="shared" si="229"/>
        <v>328.99676524127324</v>
      </c>
      <c r="EE26" s="1">
        <f t="shared" si="229"/>
        <v>325.70679758886052</v>
      </c>
      <c r="EF26" s="1">
        <f t="shared" si="229"/>
        <v>322.44972961297191</v>
      </c>
      <c r="EG26" s="1">
        <f t="shared" si="229"/>
        <v>319.22523231684221</v>
      </c>
      <c r="EH26" s="1">
        <f t="shared" si="229"/>
        <v>316.03297999367379</v>
      </c>
      <c r="EI26" s="1">
        <f t="shared" si="229"/>
        <v>312.87265019373706</v>
      </c>
      <c r="EJ26" s="1">
        <f t="shared" si="229"/>
        <v>309.74392369179969</v>
      </c>
      <c r="EK26" s="1">
        <f t="shared" si="229"/>
        <v>306.64648445488172</v>
      </c>
      <c r="EL26" s="1">
        <f t="shared" si="229"/>
        <v>303.5800196103329</v>
      </c>
      <c r="EM26" s="1">
        <f t="shared" si="229"/>
        <v>300.54421941422959</v>
      </c>
      <c r="EN26" s="1">
        <f t="shared" si="229"/>
        <v>297.5387772200873</v>
      </c>
      <c r="EO26" s="1">
        <f t="shared" si="229"/>
        <v>294.56338944788644</v>
      </c>
      <c r="EP26" s="1">
        <f t="shared" si="229"/>
        <v>291.61775555340756</v>
      </c>
      <c r="EQ26" s="1">
        <f t="shared" si="229"/>
        <v>288.70157799787347</v>
      </c>
      <c r="ER26" s="1">
        <f t="shared" si="229"/>
        <v>285.81456221789472</v>
      </c>
      <c r="ES26" s="1">
        <f t="shared" si="229"/>
        <v>282.95641659571578</v>
      </c>
      <c r="ET26" s="1">
        <f t="shared" si="229"/>
        <v>280.12685242975863</v>
      </c>
      <c r="EU26" s="1">
        <f t="shared" si="229"/>
        <v>277.32558390546103</v>
      </c>
      <c r="EV26" s="1">
        <f t="shared" si="229"/>
        <v>274.5523280664064</v>
      </c>
      <c r="EW26" s="1">
        <f t="shared" si="229"/>
        <v>271.80680478574232</v>
      </c>
      <c r="EX26" s="1">
        <f t="shared" si="229"/>
        <v>269.08873673788491</v>
      </c>
      <c r="EY26" s="1">
        <f t="shared" si="229"/>
        <v>266.39784937050604</v>
      </c>
      <c r="EZ26" s="1">
        <f t="shared" si="229"/>
        <v>263.73387087680095</v>
      </c>
      <c r="FA26" s="1">
        <f t="shared" si="229"/>
        <v>261.09653216803292</v>
      </c>
      <c r="FB26" s="1">
        <f t="shared" si="229"/>
        <v>258.48556684635258</v>
      </c>
      <c r="FC26" s="1">
        <f t="shared" si="229"/>
        <v>255.90071117788906</v>
      </c>
      <c r="FD26" s="1">
        <f t="shared" si="229"/>
        <v>253.34170406611017</v>
      </c>
      <c r="FE26" s="1">
        <f t="shared" si="229"/>
        <v>250.80828702544906</v>
      </c>
      <c r="FF26" s="1">
        <f t="shared" si="229"/>
        <v>248.30020415519456</v>
      </c>
      <c r="FG26" s="1">
        <f t="shared" si="229"/>
        <v>245.81720211364262</v>
      </c>
      <c r="FH26" s="1">
        <f t="shared" si="229"/>
        <v>243.3590300925062</v>
      </c>
      <c r="FI26" s="1">
        <f t="shared" si="229"/>
        <v>240.92543979158114</v>
      </c>
      <c r="FJ26" s="1">
        <f t="shared" si="229"/>
        <v>238.51618539366532</v>
      </c>
      <c r="FK26" s="1">
        <f t="shared" si="229"/>
        <v>236.13102353972866</v>
      </c>
      <c r="FL26" s="1">
        <f t="shared" si="229"/>
        <v>233.76971330433136</v>
      </c>
      <c r="FM26" s="1">
        <f t="shared" si="229"/>
        <v>231.43201617128804</v>
      </c>
      <c r="FN26" s="1">
        <f t="shared" si="229"/>
        <v>229.11769600957516</v>
      </c>
      <c r="FO26" s="1">
        <f t="shared" si="229"/>
        <v>226.8265190494794</v>
      </c>
      <c r="FP26" s="1">
        <f t="shared" si="229"/>
        <v>224.55825385898461</v>
      </c>
      <c r="FQ26" s="1">
        <f t="shared" si="229"/>
        <v>222.31267132039477</v>
      </c>
      <c r="FR26" s="1">
        <f t="shared" si="229"/>
        <v>220.08954460719082</v>
      </c>
      <c r="FS26" s="1">
        <f t="shared" si="229"/>
        <v>217.88864916111891</v>
      </c>
      <c r="FT26" s="1">
        <f t="shared" si="229"/>
        <v>215.70976266950771</v>
      </c>
      <c r="FU26" s="1">
        <f t="shared" si="229"/>
        <v>213.55266504281263</v>
      </c>
      <c r="FV26" s="1">
        <f t="shared" si="229"/>
        <v>211.41713839238452</v>
      </c>
      <c r="FW26" s="1">
        <f t="shared" ref="FW26:IH26" si="230">+FV26*(1+$AZ$31)</f>
        <v>209.30296700846066</v>
      </c>
      <c r="FX26" s="1">
        <f t="shared" si="230"/>
        <v>207.20993733837605</v>
      </c>
      <c r="FY26" s="1">
        <f t="shared" si="230"/>
        <v>205.13783796499229</v>
      </c>
      <c r="FZ26" s="1">
        <f t="shared" si="230"/>
        <v>203.08645958534237</v>
      </c>
      <c r="GA26" s="1">
        <f t="shared" si="230"/>
        <v>201.05559498948895</v>
      </c>
      <c r="GB26" s="1">
        <f t="shared" si="230"/>
        <v>199.04503903959406</v>
      </c>
      <c r="GC26" s="1">
        <f t="shared" si="230"/>
        <v>197.05458864919811</v>
      </c>
      <c r="GD26" s="1">
        <f t="shared" si="230"/>
        <v>195.08404276270613</v>
      </c>
      <c r="GE26" s="1">
        <f t="shared" si="230"/>
        <v>193.13320233507906</v>
      </c>
      <c r="GF26" s="1">
        <f t="shared" si="230"/>
        <v>191.20187031172827</v>
      </c>
      <c r="GG26" s="1">
        <f t="shared" si="230"/>
        <v>189.28985160861097</v>
      </c>
      <c r="GH26" s="1">
        <f t="shared" si="230"/>
        <v>187.39695309252485</v>
      </c>
      <c r="GI26" s="1">
        <f t="shared" si="230"/>
        <v>185.5229835615996</v>
      </c>
      <c r="GJ26" s="1">
        <f t="shared" si="230"/>
        <v>183.6677537259836</v>
      </c>
      <c r="GK26" s="1">
        <f t="shared" si="230"/>
        <v>181.83107618872376</v>
      </c>
      <c r="GL26" s="1">
        <f t="shared" si="230"/>
        <v>180.01276542683652</v>
      </c>
      <c r="GM26" s="1">
        <f t="shared" si="230"/>
        <v>178.21263777256814</v>
      </c>
      <c r="GN26" s="1">
        <f t="shared" si="230"/>
        <v>176.43051139484245</v>
      </c>
      <c r="GO26" s="1">
        <f t="shared" si="230"/>
        <v>174.66620628089402</v>
      </c>
      <c r="GP26" s="1">
        <f t="shared" si="230"/>
        <v>172.91954421808506</v>
      </c>
      <c r="GQ26" s="1">
        <f t="shared" si="230"/>
        <v>171.19034877590423</v>
      </c>
      <c r="GR26" s="1">
        <f t="shared" si="230"/>
        <v>169.4784452881452</v>
      </c>
      <c r="GS26" s="1">
        <f t="shared" si="230"/>
        <v>167.78366083526373</v>
      </c>
      <c r="GT26" s="1">
        <f t="shared" si="230"/>
        <v>166.1058242269111</v>
      </c>
      <c r="GU26" s="1">
        <f t="shared" si="230"/>
        <v>164.44476598464198</v>
      </c>
      <c r="GV26" s="1">
        <f t="shared" si="230"/>
        <v>162.80031832479554</v>
      </c>
      <c r="GW26" s="1">
        <f t="shared" si="230"/>
        <v>161.17231514154759</v>
      </c>
      <c r="GX26" s="1">
        <f t="shared" si="230"/>
        <v>159.56059199013211</v>
      </c>
      <c r="GY26" s="1">
        <f t="shared" si="230"/>
        <v>157.96498607023079</v>
      </c>
      <c r="GZ26" s="1">
        <f t="shared" si="230"/>
        <v>156.38533620952848</v>
      </c>
      <c r="HA26" s="1">
        <f t="shared" si="230"/>
        <v>154.8214828474332</v>
      </c>
      <c r="HB26" s="1">
        <f t="shared" si="230"/>
        <v>153.27326801895887</v>
      </c>
      <c r="HC26" s="1">
        <f t="shared" si="230"/>
        <v>151.74053533876929</v>
      </c>
      <c r="HD26" s="1">
        <f t="shared" si="230"/>
        <v>150.2231299853816</v>
      </c>
      <c r="HE26" s="1">
        <f t="shared" si="230"/>
        <v>148.7208986855278</v>
      </c>
      <c r="HF26" s="1">
        <f t="shared" si="230"/>
        <v>147.23368969867252</v>
      </c>
      <c r="HG26" s="1">
        <f t="shared" si="230"/>
        <v>145.7613528016858</v>
      </c>
      <c r="HH26" s="1">
        <f t="shared" si="230"/>
        <v>144.30373927366895</v>
      </c>
      <c r="HI26" s="1">
        <f t="shared" si="230"/>
        <v>142.86070188093225</v>
      </c>
      <c r="HJ26" s="1">
        <f t="shared" si="230"/>
        <v>141.43209486212294</v>
      </c>
      <c r="HK26" s="1">
        <f t="shared" si="230"/>
        <v>140.01777391350171</v>
      </c>
      <c r="HL26" s="1">
        <f t="shared" si="230"/>
        <v>138.6175961743667</v>
      </c>
      <c r="HM26" s="1">
        <f t="shared" si="230"/>
        <v>137.23142021262302</v>
      </c>
      <c r="HN26" s="1">
        <f t="shared" si="230"/>
        <v>135.85910601049679</v>
      </c>
      <c r="HO26" s="1">
        <f t="shared" si="230"/>
        <v>134.50051495039182</v>
      </c>
      <c r="HP26" s="1">
        <f t="shared" si="230"/>
        <v>133.1555098008879</v>
      </c>
      <c r="HQ26" s="1">
        <f t="shared" si="230"/>
        <v>131.82395470287901</v>
      </c>
      <c r="HR26" s="1">
        <f t="shared" si="230"/>
        <v>130.50571515585023</v>
      </c>
      <c r="HS26" s="1">
        <f t="shared" si="230"/>
        <v>129.20065800429171</v>
      </c>
      <c r="HT26" s="1">
        <f t="shared" si="230"/>
        <v>127.90865142424879</v>
      </c>
      <c r="HU26" s="1">
        <f t="shared" si="230"/>
        <v>126.62956491000629</v>
      </c>
      <c r="HV26" s="1">
        <f t="shared" si="230"/>
        <v>125.36326926090624</v>
      </c>
      <c r="HW26" s="1">
        <f t="shared" si="230"/>
        <v>124.10963656829718</v>
      </c>
      <c r="HX26" s="1">
        <f t="shared" si="230"/>
        <v>122.8685402026142</v>
      </c>
      <c r="HY26" s="1">
        <f t="shared" si="230"/>
        <v>121.63985480058805</v>
      </c>
      <c r="HZ26" s="1">
        <f t="shared" si="230"/>
        <v>120.42345625258217</v>
      </c>
      <c r="IA26" s="1">
        <f t="shared" si="230"/>
        <v>119.21922169005634</v>
      </c>
      <c r="IB26" s="1">
        <f t="shared" si="230"/>
        <v>118.02702947315578</v>
      </c>
      <c r="IC26" s="1">
        <f t="shared" si="230"/>
        <v>116.84675917842422</v>
      </c>
      <c r="ID26" s="1">
        <f t="shared" si="230"/>
        <v>115.67829158663997</v>
      </c>
      <c r="IE26" s="1">
        <f t="shared" si="230"/>
        <v>114.52150867077357</v>
      </c>
      <c r="IF26" s="1">
        <f t="shared" si="230"/>
        <v>113.37629358406583</v>
      </c>
      <c r="IG26" s="1">
        <f t="shared" si="230"/>
        <v>112.24253064822517</v>
      </c>
      <c r="IH26" s="1">
        <f t="shared" si="230"/>
        <v>111.12010534174291</v>
      </c>
      <c r="II26" s="1">
        <f t="shared" ref="II26:IP26" si="231">+IH26*(1+$AZ$31)</f>
        <v>110.00890428832548</v>
      </c>
      <c r="IJ26" s="1">
        <f t="shared" si="231"/>
        <v>108.90881524544223</v>
      </c>
      <c r="IK26" s="1">
        <f t="shared" si="231"/>
        <v>107.8197270929878</v>
      </c>
      <c r="IL26" s="1">
        <f t="shared" si="231"/>
        <v>106.74152982205793</v>
      </c>
      <c r="IM26" s="1">
        <f t="shared" si="231"/>
        <v>105.67411452383735</v>
      </c>
      <c r="IN26" s="1">
        <f t="shared" si="231"/>
        <v>104.61737337859897</v>
      </c>
      <c r="IO26" s="1">
        <f t="shared" si="231"/>
        <v>103.57119964481298</v>
      </c>
      <c r="IP26" s="1">
        <f t="shared" si="231"/>
        <v>102.53548764836485</v>
      </c>
    </row>
    <row r="28" spans="2:250" x14ac:dyDescent="0.2">
      <c r="B28" s="1" t="s">
        <v>40</v>
      </c>
    </row>
    <row r="29" spans="2:250" x14ac:dyDescent="0.2">
      <c r="B29" s="1" t="s">
        <v>20</v>
      </c>
      <c r="G29" s="4">
        <f t="shared" ref="G29:V32" si="232">G7/C7-1</f>
        <v>1.6403785488958933E-2</v>
      </c>
      <c r="H29" s="4">
        <f t="shared" si="232"/>
        <v>3.9923954372623527E-2</v>
      </c>
      <c r="I29" s="4">
        <f t="shared" si="232"/>
        <v>4.5169385194479217E-2</v>
      </c>
      <c r="J29" s="4">
        <f t="shared" si="232"/>
        <v>5.0154798761609998E-2</v>
      </c>
      <c r="K29" s="4">
        <f t="shared" si="232"/>
        <v>6.3314711359404141E-2</v>
      </c>
      <c r="L29" s="4">
        <f t="shared" si="232"/>
        <v>4.7531992687385838E-2</v>
      </c>
      <c r="M29" s="4">
        <f t="shared" si="232"/>
        <v>4.081632653061229E-2</v>
      </c>
      <c r="N29" s="4">
        <f t="shared" si="232"/>
        <v>1.7688679245283057E-2</v>
      </c>
      <c r="O29" s="4">
        <f t="shared" si="232"/>
        <v>-1.2842965557501418E-2</v>
      </c>
      <c r="P29" s="4">
        <f t="shared" si="232"/>
        <v>3.4904013961605251E-3</v>
      </c>
      <c r="Q29" s="4">
        <f t="shared" si="232"/>
        <v>-2.8835063437139263E-3</v>
      </c>
      <c r="R29" s="4">
        <f t="shared" si="232"/>
        <v>-3.4762456546929554E-3</v>
      </c>
      <c r="S29" s="4">
        <f t="shared" si="232"/>
        <v>-6.5050266114724531E-3</v>
      </c>
      <c r="T29" s="4">
        <f t="shared" si="232"/>
        <v>-3.8840579710144874E-2</v>
      </c>
      <c r="U29" s="4">
        <f t="shared" si="232"/>
        <v>-4.8582995951417018E-2</v>
      </c>
      <c r="V29" s="4">
        <f t="shared" si="232"/>
        <v>-5.058139534883721E-2</v>
      </c>
      <c r="W29" s="4">
        <f>W7/S7-1</f>
        <v>-4.6428571428571375E-2</v>
      </c>
      <c r="X29" s="4">
        <f>X7/T7-1</f>
        <v>-1.7490952955367955E-2</v>
      </c>
      <c r="Y29" s="4">
        <f>Y7/U7-1</f>
        <v>-1.2454512378369365E-2</v>
      </c>
      <c r="Z29" s="4">
        <f>Z7/V7-1</f>
        <v>-7.3369201606839907E-3</v>
      </c>
      <c r="AJ29" s="4">
        <f>+AJ7/AI7-1</f>
        <v>3.7978656622724483E-2</v>
      </c>
      <c r="AK29" s="4">
        <f>+AK7/AJ7-1</f>
        <v>4.2032053220441457E-2</v>
      </c>
      <c r="AL29" s="4">
        <f>+AL7/AK7-1</f>
        <v>-3.7724898432965892E-3</v>
      </c>
      <c r="AM29" s="4">
        <f>+AM7/AL7-1</f>
        <v>-3.641130206816201E-2</v>
      </c>
      <c r="AN29" s="4">
        <f t="shared" ref="AN29:AW29" si="233">+AN7/AM7-1</f>
        <v>-2.1080541639179939E-2</v>
      </c>
      <c r="AO29" s="4">
        <f t="shared" si="233"/>
        <v>-6.9000000000000061E-2</v>
      </c>
      <c r="AP29" s="4">
        <f t="shared" si="233"/>
        <v>-0.14500000000000013</v>
      </c>
      <c r="AQ29" s="4">
        <f t="shared" si="233"/>
        <v>-0.14500000000000002</v>
      </c>
      <c r="AR29" s="4">
        <f t="shared" si="233"/>
        <v>-0.14500000000000013</v>
      </c>
      <c r="AS29" s="4">
        <f t="shared" si="233"/>
        <v>-0.14499999999999991</v>
      </c>
      <c r="AT29" s="4">
        <f t="shared" si="233"/>
        <v>-0.14500000000000002</v>
      </c>
      <c r="AU29" s="4">
        <f t="shared" si="233"/>
        <v>-0.14500000000000002</v>
      </c>
      <c r="AV29" s="4">
        <f t="shared" si="233"/>
        <v>-0.14500000000000013</v>
      </c>
      <c r="AW29" s="4">
        <f t="shared" si="233"/>
        <v>-0.14500000000000002</v>
      </c>
    </row>
    <row r="30" spans="2:250" x14ac:dyDescent="0.2">
      <c r="B30" s="1" t="s">
        <v>21</v>
      </c>
      <c r="G30" s="4">
        <f t="shared" si="232"/>
        <v>0.24210526315789482</v>
      </c>
      <c r="H30" s="4">
        <f t="shared" si="232"/>
        <v>0.81779661016949157</v>
      </c>
      <c r="I30" s="4">
        <f t="shared" si="232"/>
        <v>0.30724637681159428</v>
      </c>
      <c r="J30" s="4">
        <f t="shared" si="232"/>
        <v>4.4303797468354444E-2</v>
      </c>
      <c r="K30" s="4">
        <f t="shared" si="232"/>
        <v>8.1920903954802338E-2</v>
      </c>
      <c r="L30" s="4">
        <f t="shared" si="232"/>
        <v>5.3613053613053685E-2</v>
      </c>
      <c r="M30" s="4">
        <f t="shared" si="232"/>
        <v>1.3303769401330268E-2</v>
      </c>
      <c r="N30" s="4">
        <f t="shared" si="232"/>
        <v>-3.0303030303030276E-2</v>
      </c>
      <c r="O30" s="4">
        <f t="shared" si="232"/>
        <v>-2.0887728459530019E-2</v>
      </c>
      <c r="P30" s="4">
        <f t="shared" si="232"/>
        <v>-1.5486725663716783E-2</v>
      </c>
      <c r="Q30" s="4">
        <f t="shared" si="232"/>
        <v>6.5645514223193757E-3</v>
      </c>
      <c r="R30" s="4">
        <f t="shared" si="232"/>
        <v>-2.0833333333333259E-3</v>
      </c>
      <c r="S30" s="4">
        <f t="shared" si="232"/>
        <v>7.2000000000000064E-2</v>
      </c>
      <c r="T30" s="4">
        <f t="shared" si="232"/>
        <v>-4.4943820224718767E-3</v>
      </c>
      <c r="U30" s="4">
        <f t="shared" si="232"/>
        <v>-2.1739130434782594E-2</v>
      </c>
      <c r="V30" s="4">
        <f t="shared" si="232"/>
        <v>-2.0876826722338038E-3</v>
      </c>
      <c r="W30" s="4">
        <f t="shared" ref="W30:Z33" si="234">W8/S8-1</f>
        <v>-1.9900497512437831E-2</v>
      </c>
      <c r="X30" s="4">
        <f t="shared" si="234"/>
        <v>-2.4830699774266329E-2</v>
      </c>
      <c r="Y30" s="4">
        <f t="shared" si="234"/>
        <v>-2.5555555555555554E-2</v>
      </c>
      <c r="Z30" s="4">
        <f t="shared" si="234"/>
        <v>-8.8650627615062816E-2</v>
      </c>
      <c r="AJ30" s="4">
        <f t="shared" ref="AJ30" si="235">+AJ8/AI8-1</f>
        <v>0.29104477611940305</v>
      </c>
      <c r="AK30" s="4">
        <f t="shared" ref="AK30" si="236">+AK8/AJ8-1</f>
        <v>2.4277456647398887E-2</v>
      </c>
      <c r="AL30" s="4">
        <f t="shared" ref="AL30:AM33" si="237">+AL8/AK8-1</f>
        <v>-7.900677200902928E-3</v>
      </c>
      <c r="AM30" s="4">
        <f t="shared" si="237"/>
        <v>8.5324232081911422E-3</v>
      </c>
      <c r="AN30" s="4">
        <f t="shared" ref="AN30:AW30" si="238">+AN8/AM8-1</f>
        <v>-4.1102650874224489E-2</v>
      </c>
      <c r="AO30" s="4">
        <f t="shared" si="238"/>
        <v>-2.0000000000000018E-2</v>
      </c>
      <c r="AP30" s="4">
        <f t="shared" si="238"/>
        <v>-2.0000000000000018E-2</v>
      </c>
      <c r="AQ30" s="4">
        <f t="shared" si="238"/>
        <v>-2.0000000000000018E-2</v>
      </c>
      <c r="AR30" s="4">
        <f t="shared" si="238"/>
        <v>-2.0000000000000018E-2</v>
      </c>
      <c r="AS30" s="4">
        <f t="shared" si="238"/>
        <v>-2.0000000000000018E-2</v>
      </c>
      <c r="AT30" s="4">
        <f t="shared" si="238"/>
        <v>-2.0000000000000018E-2</v>
      </c>
      <c r="AU30" s="4">
        <f t="shared" si="238"/>
        <v>-2.0000000000000018E-2</v>
      </c>
      <c r="AV30" s="4">
        <f t="shared" si="238"/>
        <v>-2.0000000000000018E-2</v>
      </c>
      <c r="AW30" s="4">
        <f t="shared" si="238"/>
        <v>-2.0000000000000018E-2</v>
      </c>
      <c r="AY30" s="1" t="s">
        <v>54</v>
      </c>
      <c r="AZ30" s="10">
        <v>0.08</v>
      </c>
    </row>
    <row r="31" spans="2:250" x14ac:dyDescent="0.2">
      <c r="B31" s="1" t="s">
        <v>22</v>
      </c>
      <c r="G31" s="4">
        <f t="shared" si="232"/>
        <v>0.39024390243902429</v>
      </c>
      <c r="H31" s="4">
        <f t="shared" si="232"/>
        <v>1.04</v>
      </c>
      <c r="I31" s="4">
        <f t="shared" si="232"/>
        <v>-0.12765957446808507</v>
      </c>
      <c r="J31" s="4">
        <f t="shared" si="232"/>
        <v>-0.1166666666666667</v>
      </c>
      <c r="K31" s="4">
        <f t="shared" si="232"/>
        <v>-7.0175438596491224E-2</v>
      </c>
      <c r="L31" s="4">
        <f t="shared" si="232"/>
        <v>-0.11764705882352944</v>
      </c>
      <c r="M31" s="4">
        <f t="shared" si="232"/>
        <v>0.21951219512195119</v>
      </c>
      <c r="N31" s="4">
        <f t="shared" si="232"/>
        <v>-0.22641509433962259</v>
      </c>
      <c r="O31" s="4">
        <f t="shared" si="232"/>
        <v>-0.13207547169811318</v>
      </c>
      <c r="P31" s="4">
        <f t="shared" si="232"/>
        <v>4.4444444444444509E-2</v>
      </c>
      <c r="Q31" s="4">
        <f t="shared" si="232"/>
        <v>-2.0000000000000018E-2</v>
      </c>
      <c r="R31" s="4">
        <f t="shared" si="232"/>
        <v>0.24390243902439024</v>
      </c>
      <c r="S31" s="4">
        <f t="shared" si="232"/>
        <v>8.6956521739130377E-2</v>
      </c>
      <c r="T31" s="4">
        <f t="shared" si="232"/>
        <v>0</v>
      </c>
      <c r="U31" s="4">
        <f t="shared" si="232"/>
        <v>-0.12244897959183676</v>
      </c>
      <c r="V31" s="4">
        <f t="shared" si="232"/>
        <v>-0.17647058823529416</v>
      </c>
      <c r="W31" s="4">
        <f t="shared" si="234"/>
        <v>-0.18000000000000005</v>
      </c>
      <c r="X31" s="4">
        <f t="shared" si="234"/>
        <v>-2.1276595744680882E-2</v>
      </c>
      <c r="Y31" s="4">
        <f t="shared" si="234"/>
        <v>0</v>
      </c>
      <c r="Z31" s="4">
        <f t="shared" si="234"/>
        <v>2.3809523809523725E-2</v>
      </c>
      <c r="AJ31" s="4">
        <f t="shared" ref="AJ31" si="239">+AJ9/AI9-1</f>
        <v>0.16184971098265888</v>
      </c>
      <c r="AK31" s="4">
        <f t="shared" ref="AK31" si="240">+AK9/AJ9-1</f>
        <v>-5.9701492537313383E-2</v>
      </c>
      <c r="AL31" s="4">
        <f t="shared" si="237"/>
        <v>2.1164021164021163E-2</v>
      </c>
      <c r="AM31" s="4">
        <f t="shared" si="237"/>
        <v>-5.6994818652849721E-2</v>
      </c>
      <c r="AN31" s="4">
        <f t="shared" ref="AN31:AW31" si="241">+AN9/AM9-1</f>
        <v>-4.9450549450549497E-2</v>
      </c>
      <c r="AO31" s="4">
        <f t="shared" si="241"/>
        <v>-5.0000000000000044E-2</v>
      </c>
      <c r="AP31" s="4">
        <f t="shared" si="241"/>
        <v>-5.0000000000000044E-2</v>
      </c>
      <c r="AQ31" s="4">
        <f t="shared" si="241"/>
        <v>-4.9999999999999933E-2</v>
      </c>
      <c r="AR31" s="4">
        <f t="shared" si="241"/>
        <v>-4.9999999999999933E-2</v>
      </c>
      <c r="AS31" s="4">
        <f t="shared" si="241"/>
        <v>-4.9999999999999933E-2</v>
      </c>
      <c r="AT31" s="4">
        <f t="shared" si="241"/>
        <v>-5.0000000000000044E-2</v>
      </c>
      <c r="AU31" s="4">
        <f t="shared" si="241"/>
        <v>-5.0000000000000044E-2</v>
      </c>
      <c r="AV31" s="4">
        <f t="shared" si="241"/>
        <v>-5.0000000000000044E-2</v>
      </c>
      <c r="AW31" s="4">
        <f t="shared" si="241"/>
        <v>-5.0000000000000044E-2</v>
      </c>
      <c r="AY31" s="1" t="s">
        <v>55</v>
      </c>
      <c r="AZ31" s="10">
        <v>-0.01</v>
      </c>
    </row>
    <row r="32" spans="2:250" x14ac:dyDescent="0.2">
      <c r="B32" s="1" t="s">
        <v>23</v>
      </c>
      <c r="G32" s="4">
        <f t="shared" si="232"/>
        <v>-0.16279069767441856</v>
      </c>
      <c r="H32" s="4">
        <f t="shared" si="232"/>
        <v>2.7027027027026973E-2</v>
      </c>
      <c r="I32" s="4">
        <f t="shared" si="232"/>
        <v>-2.4390243902439046E-2</v>
      </c>
      <c r="J32" s="4">
        <f t="shared" si="232"/>
        <v>-5.0000000000000044E-2</v>
      </c>
      <c r="K32" s="4">
        <f t="shared" si="232"/>
        <v>2.7777777777777679E-2</v>
      </c>
      <c r="L32" s="4">
        <f t="shared" si="232"/>
        <v>-2.6315789473684181E-2</v>
      </c>
      <c r="M32" s="4">
        <f t="shared" si="232"/>
        <v>-2.5000000000000022E-2</v>
      </c>
      <c r="N32" s="4">
        <f t="shared" si="232"/>
        <v>-5.2631578947368474E-2</v>
      </c>
      <c r="O32" s="4">
        <f t="shared" si="232"/>
        <v>-0.13513513513513509</v>
      </c>
      <c r="P32" s="4">
        <f t="shared" si="232"/>
        <v>-0.10810810810810811</v>
      </c>
      <c r="Q32" s="4">
        <f t="shared" si="232"/>
        <v>-0.15384615384615385</v>
      </c>
      <c r="R32" s="4">
        <f t="shared" si="232"/>
        <v>2.7777777777777679E-2</v>
      </c>
      <c r="S32" s="4">
        <f t="shared" si="232"/>
        <v>-6.25E-2</v>
      </c>
      <c r="T32" s="4">
        <f t="shared" si="232"/>
        <v>-9.0909090909090939E-2</v>
      </c>
      <c r="U32" s="4">
        <f t="shared" si="232"/>
        <v>0</v>
      </c>
      <c r="V32" s="4">
        <f t="shared" si="232"/>
        <v>-5.4054054054054057E-2</v>
      </c>
      <c r="W32" s="4">
        <f t="shared" si="234"/>
        <v>3.3333333333333437E-2</v>
      </c>
      <c r="X32" s="4">
        <f t="shared" si="234"/>
        <v>3.3333333333333437E-2</v>
      </c>
      <c r="Y32" s="4">
        <f t="shared" si="234"/>
        <v>-1.5151515151515138E-2</v>
      </c>
      <c r="Z32" s="4">
        <f t="shared" si="234"/>
        <v>-7.4999999999999956E-2</v>
      </c>
      <c r="AJ32" s="4">
        <f t="shared" ref="AJ32" si="242">+AJ10/AI10-1</f>
        <v>-2.5806451612903181E-2</v>
      </c>
      <c r="AK32" s="4">
        <f t="shared" ref="AK32" si="243">+AK10/AJ10-1</f>
        <v>-6.6225165562914245E-3</v>
      </c>
      <c r="AL32" s="4">
        <f t="shared" si="237"/>
        <v>-9.3333333333333379E-2</v>
      </c>
      <c r="AM32" s="4">
        <f t="shared" si="237"/>
        <v>-5.8823529411764719E-2</v>
      </c>
      <c r="AN32" s="4">
        <f t="shared" ref="AN32:AW32" si="244">+AN10/AM10-1</f>
        <v>-8.7890625E-3</v>
      </c>
      <c r="AO32" s="4">
        <f t="shared" si="244"/>
        <v>-5.0000000000000044E-2</v>
      </c>
      <c r="AP32" s="4">
        <f t="shared" si="244"/>
        <v>-5.0000000000000044E-2</v>
      </c>
      <c r="AQ32" s="4">
        <f t="shared" si="244"/>
        <v>-5.0000000000000044E-2</v>
      </c>
      <c r="AR32" s="4">
        <f t="shared" si="244"/>
        <v>-5.0000000000000044E-2</v>
      </c>
      <c r="AS32" s="4">
        <f t="shared" si="244"/>
        <v>-5.0000000000000044E-2</v>
      </c>
      <c r="AT32" s="4">
        <f t="shared" si="244"/>
        <v>-5.0000000000000044E-2</v>
      </c>
      <c r="AU32" s="4">
        <f t="shared" si="244"/>
        <v>-5.0000000000000044E-2</v>
      </c>
      <c r="AV32" s="4">
        <f t="shared" si="244"/>
        <v>-4.9999999999999933E-2</v>
      </c>
      <c r="AW32" s="4">
        <f t="shared" si="244"/>
        <v>-4.9999999999999933E-2</v>
      </c>
      <c r="AY32" s="1" t="s">
        <v>56</v>
      </c>
      <c r="AZ32" s="1">
        <f>NPV(AZ30,AN26:IP26)</f>
        <v>13231.912188671073</v>
      </c>
    </row>
    <row r="33" spans="2:52" x14ac:dyDescent="0.2">
      <c r="B33" s="3" t="s">
        <v>24</v>
      </c>
      <c r="C33" s="3"/>
      <c r="D33" s="3"/>
      <c r="E33" s="3"/>
      <c r="F33" s="3"/>
      <c r="G33" s="4">
        <f t="shared" ref="G33:V33" si="245">G11/C11-1</f>
        <v>5.3224155578300847E-2</v>
      </c>
      <c r="H33" s="4">
        <f t="shared" si="245"/>
        <v>0.15085287846481887</v>
      </c>
      <c r="I33" s="4">
        <f t="shared" si="245"/>
        <v>8.4361124814997579E-2</v>
      </c>
      <c r="J33" s="4">
        <f t="shared" si="245"/>
        <v>4.248515303791689E-2</v>
      </c>
      <c r="K33" s="4">
        <f t="shared" si="245"/>
        <v>6.2196307094266379E-2</v>
      </c>
      <c r="L33" s="4">
        <f t="shared" si="245"/>
        <v>4.353867531264477E-2</v>
      </c>
      <c r="M33" s="4">
        <f t="shared" si="245"/>
        <v>3.7306642402183732E-2</v>
      </c>
      <c r="N33" s="4">
        <f t="shared" si="245"/>
        <v>4.3821209465377819E-4</v>
      </c>
      <c r="O33" s="4">
        <f t="shared" si="245"/>
        <v>-1.9213174748398898E-2</v>
      </c>
      <c r="P33" s="4">
        <f t="shared" si="245"/>
        <v>-1.3315579227696217E-3</v>
      </c>
      <c r="Q33" s="4">
        <f t="shared" si="245"/>
        <v>-3.9473684210525883E-3</v>
      </c>
      <c r="R33" s="4">
        <f t="shared" si="245"/>
        <v>1.752080595707417E-3</v>
      </c>
      <c r="S33" s="4">
        <f t="shared" si="245"/>
        <v>8.3955223880596286E-3</v>
      </c>
      <c r="T33" s="4">
        <f t="shared" si="245"/>
        <v>-3.2000000000000028E-2</v>
      </c>
      <c r="U33" s="4">
        <f t="shared" si="245"/>
        <v>-4.4033465433729657E-2</v>
      </c>
      <c r="V33" s="4">
        <f t="shared" si="245"/>
        <v>-4.3288150415391358E-2</v>
      </c>
      <c r="W33" s="4">
        <f>W11/S11-1</f>
        <v>-4.3478260869565188E-2</v>
      </c>
      <c r="X33" s="4">
        <f t="shared" si="234"/>
        <v>-1.8365472910927494E-2</v>
      </c>
      <c r="Y33" s="4">
        <f t="shared" si="234"/>
        <v>-1.4964381788308501E-2</v>
      </c>
      <c r="Z33" s="4">
        <f t="shared" si="234"/>
        <v>-2.5585553300912611E-2</v>
      </c>
      <c r="AJ33" s="4">
        <f t="shared" ref="AJ33" si="246">+AJ11/AI11-1</f>
        <v>8.1592039800995053E-2</v>
      </c>
      <c r="AK33" s="4">
        <f t="shared" ref="AK33" si="247">+AK11/AJ11-1</f>
        <v>3.5303587856485796E-2</v>
      </c>
      <c r="AL33" s="4">
        <f t="shared" si="237"/>
        <v>-5.5537043207819492E-3</v>
      </c>
      <c r="AM33" s="4">
        <f t="shared" si="237"/>
        <v>-2.8370378644029914E-2</v>
      </c>
      <c r="AN33" s="4">
        <f t="shared" ref="AN33:AW33" si="248">+AN11/AM11-1</f>
        <v>-2.55740732825398E-2</v>
      </c>
      <c r="AO33" s="4">
        <f t="shared" si="248"/>
        <v>-5.8499979582852135E-2</v>
      </c>
      <c r="AP33" s="4">
        <f t="shared" si="248"/>
        <v>-0.11551256397919674</v>
      </c>
      <c r="AQ33" s="4">
        <f t="shared" si="248"/>
        <v>-0.11244334496476482</v>
      </c>
      <c r="AR33" s="4">
        <f t="shared" si="248"/>
        <v>-0.10917552451895296</v>
      </c>
      <c r="AS33" s="4">
        <f t="shared" si="248"/>
        <v>-0.10572062566710561</v>
      </c>
      <c r="AT33" s="4">
        <f t="shared" si="248"/>
        <v>-0.10209499653773446</v>
      </c>
      <c r="AU33" s="4">
        <f t="shared" si="248"/>
        <v>-9.8319778201744867E-2</v>
      </c>
      <c r="AV33" s="4">
        <f t="shared" si="248"/>
        <v>-9.4420614733404129E-2</v>
      </c>
      <c r="AW33" s="4">
        <f t="shared" si="248"/>
        <v>-9.0427093465719421E-2</v>
      </c>
      <c r="AY33" s="1" t="s">
        <v>9</v>
      </c>
      <c r="AZ33" s="1">
        <f>+Main!G5</f>
        <v>336.74046099999998</v>
      </c>
    </row>
    <row r="34" spans="2:52" x14ac:dyDescent="0.2">
      <c r="AY34" s="3" t="s">
        <v>57</v>
      </c>
      <c r="AZ34" s="3">
        <f>+AZ32/AZ33</f>
        <v>39.294096555480671</v>
      </c>
    </row>
    <row r="35" spans="2:52" x14ac:dyDescent="0.2">
      <c r="AY35" s="1" t="s">
        <v>58</v>
      </c>
      <c r="AZ35" s="1">
        <f>+Main!G4</f>
        <v>23.44</v>
      </c>
    </row>
    <row r="36" spans="2:52" x14ac:dyDescent="0.2">
      <c r="B36" s="1" t="s">
        <v>59</v>
      </c>
      <c r="AZ36" s="4">
        <f>+AZ34/AZ35-1</f>
        <v>0.67636930697443121</v>
      </c>
    </row>
    <row r="39" spans="2:52" x14ac:dyDescent="0.2">
      <c r="B39" s="1" t="s">
        <v>60</v>
      </c>
      <c r="O39" s="1">
        <v>350</v>
      </c>
      <c r="P39" s="1">
        <f>801-O39</f>
        <v>451</v>
      </c>
      <c r="Q39" s="1">
        <f>1301-SUM(O39:P39)</f>
        <v>500</v>
      </c>
      <c r="R39" s="1">
        <f>+AL39-SUM(O39:Q39)</f>
        <v>528</v>
      </c>
      <c r="S39" s="1">
        <v>264</v>
      </c>
      <c r="T39" s="1">
        <f>753-S40</f>
        <v>927</v>
      </c>
      <c r="U39" s="1">
        <f>1062-SUM(S39:T39)</f>
        <v>-129</v>
      </c>
      <c r="V39" s="1">
        <f>+AM39-SUM(S39:U39)</f>
        <v>679</v>
      </c>
      <c r="W39" s="1">
        <v>242</v>
      </c>
      <c r="X39" s="1">
        <f>788-W39</f>
        <v>546</v>
      </c>
      <c r="AI39" s="1">
        <v>2018</v>
      </c>
      <c r="AJ39" s="1">
        <v>1998</v>
      </c>
      <c r="AK39" s="1">
        <v>1976</v>
      </c>
      <c r="AL39" s="1">
        <v>1829</v>
      </c>
      <c r="AM39" s="1">
        <v>1741</v>
      </c>
    </row>
    <row r="40" spans="2:52" x14ac:dyDescent="0.2">
      <c r="B40" s="1" t="s">
        <v>61</v>
      </c>
      <c r="O40" s="1">
        <v>-205</v>
      </c>
      <c r="P40" s="1">
        <f>+-333-O40</f>
        <v>-128</v>
      </c>
      <c r="Q40" s="1">
        <f>+-521-SUM(O40:P40)</f>
        <v>-188</v>
      </c>
      <c r="R40" s="1">
        <f>+AL40-SUM(O40:Q40)</f>
        <v>-129</v>
      </c>
      <c r="S40" s="1">
        <v>-174</v>
      </c>
      <c r="T40" s="1">
        <f>+-347-S41</f>
        <v>-437</v>
      </c>
      <c r="U40" s="1">
        <f>+-563-SUM(S40:T40)</f>
        <v>48</v>
      </c>
      <c r="V40" s="1">
        <f>+AM40-SUM(S40:U40)</f>
        <v>-165</v>
      </c>
      <c r="W40" s="1">
        <v>-189</v>
      </c>
      <c r="X40" s="1">
        <f>+-334-W40</f>
        <v>-145</v>
      </c>
      <c r="AI40" s="1">
        <v>-350</v>
      </c>
      <c r="AJ40" s="1">
        <v>-388</v>
      </c>
      <c r="AK40" s="1">
        <v>-426</v>
      </c>
      <c r="AL40" s="1">
        <v>-650</v>
      </c>
      <c r="AM40" s="1">
        <v>-728</v>
      </c>
    </row>
    <row r="41" spans="2:52" x14ac:dyDescent="0.2">
      <c r="B41" s="1" t="s">
        <v>62</v>
      </c>
      <c r="K41" s="1">
        <f t="shared" ref="K41:X41" si="249">SUM(K39:K40)</f>
        <v>0</v>
      </c>
      <c r="L41" s="1">
        <f t="shared" si="249"/>
        <v>0</v>
      </c>
      <c r="M41" s="1">
        <f t="shared" si="249"/>
        <v>0</v>
      </c>
      <c r="N41" s="1">
        <f t="shared" si="249"/>
        <v>0</v>
      </c>
      <c r="O41" s="1">
        <f t="shared" si="249"/>
        <v>145</v>
      </c>
      <c r="P41" s="1">
        <f t="shared" si="249"/>
        <v>323</v>
      </c>
      <c r="Q41" s="1">
        <f t="shared" si="249"/>
        <v>312</v>
      </c>
      <c r="R41" s="1">
        <f t="shared" si="249"/>
        <v>399</v>
      </c>
      <c r="S41" s="1">
        <f t="shared" si="249"/>
        <v>90</v>
      </c>
      <c r="T41" s="1">
        <f t="shared" si="249"/>
        <v>490</v>
      </c>
      <c r="U41" s="1">
        <f t="shared" si="249"/>
        <v>-81</v>
      </c>
      <c r="V41" s="1">
        <f t="shared" si="249"/>
        <v>514</v>
      </c>
      <c r="W41" s="1">
        <f t="shared" si="249"/>
        <v>53</v>
      </c>
      <c r="X41" s="1">
        <f t="shared" si="249"/>
        <v>401</v>
      </c>
      <c r="AI41" s="1">
        <f>SUM(AI39:AI40)</f>
        <v>1668</v>
      </c>
      <c r="AJ41" s="1">
        <f>SUM(AJ39:AJ40)</f>
        <v>1610</v>
      </c>
      <c r="AK41" s="1">
        <f>SUM(AK39:AK40)</f>
        <v>1550</v>
      </c>
      <c r="AL41" s="1">
        <f>SUM(AL39:AL40)</f>
        <v>1179</v>
      </c>
      <c r="AM41" s="1">
        <f>SUM(AM39:AM40)</f>
        <v>1013</v>
      </c>
    </row>
    <row r="43" spans="2:52" x14ac:dyDescent="0.2">
      <c r="R43" s="1">
        <f>SUM(O41:R41)</f>
        <v>1179</v>
      </c>
      <c r="S43" s="1">
        <f>SUM(P41:S41)</f>
        <v>1124</v>
      </c>
      <c r="T43" s="1">
        <f>SUM(Q41:T41)</f>
        <v>1291</v>
      </c>
      <c r="U43" s="1">
        <f>SUM(R41:U41)</f>
        <v>898</v>
      </c>
      <c r="V43" s="1">
        <f>SUM(S41:V41)</f>
        <v>1013</v>
      </c>
      <c r="W43" s="1">
        <f>SUM(T41:W41)</f>
        <v>976</v>
      </c>
      <c r="X43" s="1">
        <f>SUM(U41:X41)</f>
        <v>887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19F16-3F55-4C4A-AB88-1BCBF24B6652}">
  <dimension ref="B3:H12"/>
  <sheetViews>
    <sheetView topLeftCell="C2" zoomScale="265" workbookViewId="0">
      <selection activeCell="G8" sqref="G8"/>
    </sheetView>
  </sheetViews>
  <sheetFormatPr baseColWidth="10" defaultRowHeight="16" x14ac:dyDescent="0.2"/>
  <cols>
    <col min="1" max="1" width="1.5" customWidth="1"/>
    <col min="2" max="2" width="5.1640625" bestFit="1" customWidth="1"/>
    <col min="6" max="6" width="6.6640625" bestFit="1" customWidth="1"/>
    <col min="7" max="7" width="6.6640625" style="1" bestFit="1" customWidth="1"/>
    <col min="8" max="8" width="5.5" bestFit="1" customWidth="1"/>
  </cols>
  <sheetData>
    <row r="3" spans="2:8" x14ac:dyDescent="0.2">
      <c r="B3" t="s">
        <v>15</v>
      </c>
    </row>
    <row r="4" spans="2:8" x14ac:dyDescent="0.2">
      <c r="B4" t="s">
        <v>16</v>
      </c>
      <c r="F4" t="s">
        <v>10</v>
      </c>
      <c r="G4" s="1">
        <v>23.44</v>
      </c>
    </row>
    <row r="5" spans="2:8" x14ac:dyDescent="0.2">
      <c r="F5" t="s">
        <v>9</v>
      </c>
      <c r="G5" s="1">
        <v>336.74046099999998</v>
      </c>
      <c r="H5" t="s">
        <v>8</v>
      </c>
    </row>
    <row r="6" spans="2:8" x14ac:dyDescent="0.2">
      <c r="F6" t="s">
        <v>11</v>
      </c>
      <c r="G6" s="1">
        <f>G4*G5</f>
        <v>7893.1964058399999</v>
      </c>
    </row>
    <row r="7" spans="2:8" x14ac:dyDescent="0.2">
      <c r="F7" t="s">
        <v>12</v>
      </c>
      <c r="G7" s="1">
        <v>92</v>
      </c>
      <c r="H7" t="str">
        <f>H5</f>
        <v>Q225</v>
      </c>
    </row>
    <row r="8" spans="2:8" x14ac:dyDescent="0.2">
      <c r="F8" t="s">
        <v>13</v>
      </c>
      <c r="G8" s="1">
        <f>61+10136</f>
        <v>10197</v>
      </c>
      <c r="H8" t="str">
        <f>H7</f>
        <v>Q225</v>
      </c>
    </row>
    <row r="9" spans="2:8" x14ac:dyDescent="0.2">
      <c r="F9" t="s">
        <v>14</v>
      </c>
      <c r="G9" s="1">
        <f>G6-G7+G8</f>
        <v>17998.196405840001</v>
      </c>
    </row>
    <row r="11" spans="2:8" x14ac:dyDescent="0.2">
      <c r="G11" s="1">
        <f>+Model!AM41</f>
        <v>1013</v>
      </c>
    </row>
    <row r="12" spans="2:8" x14ac:dyDescent="0.2">
      <c r="G1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 Brannon</dc:creator>
  <cp:lastModifiedBy>Jameel Brannon</cp:lastModifiedBy>
  <dcterms:created xsi:type="dcterms:W3CDTF">2025-09-15T20:43:20Z</dcterms:created>
  <dcterms:modified xsi:type="dcterms:W3CDTF">2025-09-16T02:33:27Z</dcterms:modified>
</cp:coreProperties>
</file>