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6C08C97E-9C7A-F347-9D86-8358DC4DE9D8}" xr6:coauthVersionLast="47" xr6:coauthVersionMax="47" xr10:uidLastSave="{00000000-0000-0000-0000-000000000000}"/>
  <bookViews>
    <workbookView xWindow="21160" yWindow="2120" windowWidth="23260" windowHeight="23080" activeTab="1" xr2:uid="{2D61493B-A06A-F245-8747-6762C6644864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3" i="1"/>
  <c r="O11" i="1"/>
  <c r="O6" i="1"/>
  <c r="O5" i="1"/>
  <c r="O4" i="1"/>
  <c r="K5" i="2"/>
  <c r="J5" i="2"/>
  <c r="I5" i="2"/>
  <c r="L5" i="2"/>
  <c r="X9" i="2"/>
  <c r="W9" i="2"/>
  <c r="V13" i="2"/>
  <c r="V17" i="2" s="1"/>
  <c r="V19" i="2" s="1"/>
  <c r="X13" i="2"/>
  <c r="X17" i="2" s="1"/>
  <c r="K8" i="1"/>
  <c r="O19" i="1" s="1"/>
  <c r="K5" i="1"/>
  <c r="L6" i="1"/>
  <c r="L7" i="1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W13" i="2" l="1"/>
  <c r="W17" i="2" s="1"/>
  <c r="W19" i="2" s="1"/>
  <c r="X22" i="2"/>
  <c r="W22" i="2"/>
  <c r="X19" i="2"/>
</calcChain>
</file>

<file path=xl/sharedStrings.xml><?xml version="1.0" encoding="utf-8"?>
<sst xmlns="http://schemas.openxmlformats.org/spreadsheetml/2006/main" count="66" uniqueCount="61">
  <si>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</si>
  <si>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</si>
  <si>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</si>
  <si>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</si>
  <si>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</si>
  <si>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</si>
  <si>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</si>
  <si>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</si>
  <si>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</si>
  <si>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</si>
  <si>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</si>
  <si>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</si>
  <si>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</si>
  <si>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</si>
  <si>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</si>
  <si>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</si>
  <si>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</si>
  <si>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</si>
  <si>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CEO </t>
  </si>
  <si>
    <t xml:space="preserve">CFO </t>
  </si>
  <si>
    <t>Revenue</t>
  </si>
  <si>
    <t>Direct Operating</t>
  </si>
  <si>
    <t>Distribution &amp; Marketing</t>
  </si>
  <si>
    <t>Gen &amp; Admin</t>
  </si>
  <si>
    <t xml:space="preserve">Operating Income </t>
  </si>
  <si>
    <t>Interest Expense</t>
  </si>
  <si>
    <t xml:space="preserve">Interest and Other Income </t>
  </si>
  <si>
    <t>Other Expense</t>
  </si>
  <si>
    <t xml:space="preserve">EBT </t>
  </si>
  <si>
    <t>Taxes</t>
  </si>
  <si>
    <t xml:space="preserve">Net Income </t>
  </si>
  <si>
    <t xml:space="preserve">Starz Network </t>
  </si>
  <si>
    <t xml:space="preserve">International </t>
  </si>
  <si>
    <t>YY Growth</t>
  </si>
  <si>
    <t>History</t>
  </si>
  <si>
    <t xml:space="preserve">Spinoff from Lionsgate </t>
  </si>
  <si>
    <t xml:space="preserve">Assets </t>
  </si>
  <si>
    <t xml:space="preserve">Linear premium cable network </t>
  </si>
  <si>
    <t xml:space="preserve">Streaming app </t>
  </si>
  <si>
    <t xml:space="preserve">StarzPlay International </t>
  </si>
  <si>
    <t>Shows</t>
  </si>
  <si>
    <t>Power (Original Series)</t>
  </si>
  <si>
    <t>Power Book II: Ghost</t>
  </si>
  <si>
    <t>Power Book IV: Force</t>
  </si>
  <si>
    <t>Power Book III: Raising Kanan</t>
  </si>
  <si>
    <t>Outlander</t>
  </si>
  <si>
    <t>BMF (Black Mafia Family)</t>
  </si>
  <si>
    <t xml:space="preserve">P-Valley </t>
  </si>
  <si>
    <t>Heels, Hightown.Serpent Queen, Gaslit</t>
  </si>
  <si>
    <t xml:space="preserve">Jeffrey A. Hirsch </t>
  </si>
  <si>
    <t>Press Release</t>
  </si>
  <si>
    <t xml:space="preserve">completes seperation from Lionsgate and begins trading under STRZ </t>
  </si>
  <si>
    <t>Subscribers</t>
  </si>
  <si>
    <t>OTT</t>
  </si>
  <si>
    <t xml:space="preserve">Linear </t>
  </si>
  <si>
    <t xml:space="preserve">Total </t>
  </si>
  <si>
    <t>NA Subs</t>
  </si>
  <si>
    <t xml:space="preserve">% Subs Atrrib to Power/BMF series </t>
  </si>
  <si>
    <t>ARPU</t>
  </si>
  <si>
    <t>Monthly franchises Revenues</t>
  </si>
  <si>
    <t>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</si>
</sst>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#,##0.0"/>
    <numFmt numFmtId="166" formatCode="m/d;@"/>
    <numFmt numFmtId="167" formatCode="#,##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left" indent="1"/>
    </xf>
    <xf numFmtId="15" fontId="2" fillId="0" borderId="0" xfId="1" applyNumberFormat="1" applyBorder="1"/>
    <xf numFmtId="167" fontId="0" fillId="0" borderId="0" xfId="0" applyNumberFormat="1"/>
    <xf numFmtId="3" fontId="3" fillId="0" borderId="0" xfId="0" applyNumberFormat="1" applyFont="1"/>
    <xf numFmtId="8" fontId="3" fillId="0" borderId="0" xfId="0" applyNumberFormat="1" applyFon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starz.com/news-releases/news-release-details/starz-completes-separation-lionsgate-and-begins-trading-to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CB0F-F6FF-2449-B35B-C3299ADAC1F7}">
  <dimension ref="B3:O29"/>
  <sheetViews>
    <sheetView topLeftCell="G1" zoomScale="150" workbookViewId="0">
      <selection activeCell="K6" sqref="K6:K7"/>
    </sheetView>
  </sheetViews>
  <sheetFormatPr baseColWidth="10" defaultRowHeight="16" x14ac:dyDescent="0.2"/>
  <cols>
    <col min="1" max="1" width="2" style="1" customWidth="1"/>
    <col min="2" max="9" width="10.83203125" style="1"/>
    <col min="10" max="10" width="4" style="1" bestFit="1" customWidth="1"/>
    <col min="11" max="11" width="6.6640625" style="1" bestFit="1" customWidth="1"/>
    <col min="12" max="12" width="4.1640625" style="1" bestFit="1" customWidth="1"/>
    <col min="13" max="13" width="10.83203125" style="1"/>
    <col min="14" max="14" width="29.33203125" style="1" bestFit="1" customWidth="1"/>
    <col min="15" max="16384" width="10.83203125" style="1"/>
  </cols>
  <sheetData>
    <row r="3" spans="2:15" x14ac:dyDescent="0.2">
      <c r="B3" s="1" t="s">
        <v>18</v>
      </c>
      <c r="C3" s="1" t="s">
        <v>49</v>
      </c>
      <c r="J3" s="1" t="s">
        <v>0</v>
      </c>
      <c r="K3" s="1">
        <v>14.69</v>
      </c>
      <c r="N3" s="1" t="s">
        <v>52</v>
      </c>
    </row>
    <row r="4" spans="2:15" x14ac:dyDescent="0.2">
      <c r="B4" s="1" t="s">
        <v>19</v>
      </c>
      <c r="J4" s="1" t="s">
        <v>1</v>
      </c>
      <c r="K4" s="1">
        <v>16.721810000000001</v>
      </c>
      <c r="L4" s="1" t="s">
        <v>15</v>
      </c>
      <c r="N4" s="1" t="s">
        <v>53</v>
      </c>
      <c r="O4" s="6">
        <f>12.18+0.68</f>
        <v>12.86</v>
      </c>
    </row>
    <row r="5" spans="2:15" x14ac:dyDescent="0.2">
      <c r="J5" s="1" t="s">
        <v>2</v>
      </c>
      <c r="K5" s="1">
        <f>+K4*K3</f>
        <v>245.64338890000002</v>
      </c>
      <c r="N5" s="1" t="s">
        <v>54</v>
      </c>
      <c r="O5" s="6">
        <f>5.41+0.81</f>
        <v>6.2200000000000006</v>
      </c>
    </row>
    <row r="6" spans="2:15" x14ac:dyDescent="0.2">
      <c r="J6" s="1" t="s">
        <v>3</v>
      </c>
      <c r="K6" s="5">
        <v>51.6</v>
      </c>
      <c r="L6" s="1" t="str">
        <f>+L4</f>
        <v>Q225</v>
      </c>
      <c r="N6" s="1" t="s">
        <v>55</v>
      </c>
      <c r="O6" s="6">
        <f>SUM(O4:O5)</f>
        <v>19.079999999999998</v>
      </c>
    </row>
    <row r="7" spans="2:15" x14ac:dyDescent="0.2">
      <c r="C7" s="3" t="s">
        <v>34</v>
      </c>
      <c r="J7" s="1" t="s">
        <v>4</v>
      </c>
      <c r="K7" s="5">
        <v>611.70000000000005</v>
      </c>
      <c r="L7" s="1" t="str">
        <f>+L6</f>
        <v>Q225</v>
      </c>
    </row>
    <row r="8" spans="2:15" x14ac:dyDescent="0.2">
      <c r="C8" s="1" t="s">
        <v>35</v>
      </c>
      <c r="J8" s="3" t="s">
        <v>5</v>
      </c>
      <c r="K8" s="3">
        <f>+K5-K6+K7</f>
        <v>805.74338890000013</v>
      </c>
      <c r="N8" s="1" t="s">
        <v>56</v>
      </c>
    </row>
    <row r="9" spans="2:15" x14ac:dyDescent="0.2">
      <c r="N9" s="1" t="s">
        <v>53</v>
      </c>
      <c r="O9" s="5">
        <v>12.18</v>
      </c>
    </row>
    <row r="10" spans="2:15" x14ac:dyDescent="0.2">
      <c r="N10" s="1" t="s">
        <v>54</v>
      </c>
      <c r="O10" s="5">
        <v>5.41</v>
      </c>
    </row>
    <row r="11" spans="2:15" x14ac:dyDescent="0.2">
      <c r="O11" s="6">
        <f>SUM(O9:O10)</f>
        <v>17.59</v>
      </c>
    </row>
    <row r="13" spans="2:15" x14ac:dyDescent="0.2">
      <c r="C13" s="3" t="s">
        <v>36</v>
      </c>
      <c r="N13" s="1" t="s">
        <v>57</v>
      </c>
      <c r="O13" s="6">
        <f>+O11*0.3</f>
        <v>5.2770000000000001</v>
      </c>
    </row>
    <row r="14" spans="2:15" x14ac:dyDescent="0.2">
      <c r="C14" s="1" t="s">
        <v>37</v>
      </c>
      <c r="N14" s="11" t="s">
        <v>58</v>
      </c>
      <c r="O14" s="12">
        <v>5.91</v>
      </c>
    </row>
    <row r="15" spans="2:15" x14ac:dyDescent="0.2">
      <c r="C15" s="1" t="s">
        <v>38</v>
      </c>
      <c r="N15" s="5" t="s">
        <v>59</v>
      </c>
      <c r="O15" s="6">
        <f>+O13*O14</f>
        <v>31.187070000000002</v>
      </c>
    </row>
    <row r="16" spans="2:15" x14ac:dyDescent="0.2">
      <c r="C16" s="1" t="s">
        <v>39</v>
      </c>
      <c r="N16" s="13" t="s">
        <v>60</v>
      </c>
      <c r="O16" s="3">
        <f>+O15 *12</f>
        <v>374.24484000000001</v>
      </c>
    </row>
    <row r="17" spans="3:15" x14ac:dyDescent="0.2">
      <c r="C17" s="1" t="s">
        <v>40</v>
      </c>
      <c r="N17" s="10"/>
    </row>
    <row r="18" spans="3:15" x14ac:dyDescent="0.2">
      <c r="C18" s="8" t="s">
        <v>41</v>
      </c>
    </row>
    <row r="19" spans="3:15" x14ac:dyDescent="0.2">
      <c r="C19" s="8" t="s">
        <v>42</v>
      </c>
      <c r="O19" s="6">
        <f>+K8/O16</f>
        <v>2.1529846313979908</v>
      </c>
    </row>
    <row r="20" spans="3:15" x14ac:dyDescent="0.2">
      <c r="C20" s="8" t="s">
        <v>44</v>
      </c>
    </row>
    <row r="21" spans="3:15" x14ac:dyDescent="0.2">
      <c r="C21" s="8" t="s">
        <v>43</v>
      </c>
    </row>
    <row r="22" spans="3:15" x14ac:dyDescent="0.2">
      <c r="C22" s="8" t="s">
        <v>45</v>
      </c>
    </row>
    <row r="23" spans="3:15" x14ac:dyDescent="0.2">
      <c r="C23" s="8" t="s">
        <v>46</v>
      </c>
    </row>
    <row r="24" spans="3:15" x14ac:dyDescent="0.2">
      <c r="C24" s="8" t="s">
        <v>47</v>
      </c>
    </row>
    <row r="25" spans="3:15" x14ac:dyDescent="0.2">
      <c r="C25" s="8" t="s">
        <v>48</v>
      </c>
    </row>
    <row r="28" spans="3:15" x14ac:dyDescent="0.2">
      <c r="C28" s="1" t="s">
        <v>50</v>
      </c>
    </row>
    <row r="29" spans="3:15" x14ac:dyDescent="0.2">
      <c r="C29" s="9">
        <v>45784</v>
      </c>
      <c r="D29" s="1" t="s">
        <v>51</v>
      </c>
    </row>
  </sheetData>
  <hyperlinks>
    <hyperlink ref="C29" r:id="rId1" display="https://investors.starz.com/news-releases/news-release-details/starz-completes-separation-lionsgate-and-begins-trading-today" xr:uid="{345C8D26-1C3E-874A-8F27-1438F79662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BFBF-D38B-3D45-9329-0459E5260892}">
  <dimension ref="B2:AH22"/>
  <sheetViews>
    <sheetView tabSelected="1" zoomScale="139" workbookViewId="0">
      <pane xSplit="2" ySplit="3" topLeftCell="L4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baseColWidth="10" defaultRowHeight="16" x14ac:dyDescent="0.2"/>
  <cols>
    <col min="1" max="1" width="1.1640625" style="1" customWidth="1"/>
    <col min="2" max="2" width="22.83203125" style="1" bestFit="1" customWidth="1"/>
    <col min="3" max="5" width="5.5" style="1" bestFit="1" customWidth="1"/>
    <col min="6" max="6" width="5.6640625" style="1" bestFit="1" customWidth="1"/>
    <col min="7" max="8" width="5.5" style="1" bestFit="1" customWidth="1"/>
    <col min="9" max="9" width="5.83203125" style="1" bestFit="1" customWidth="1"/>
    <col min="10" max="10" width="6.33203125" style="1" bestFit="1" customWidth="1"/>
    <col min="11" max="11" width="5.5" style="1" bestFit="1" customWidth="1"/>
    <col min="12" max="12" width="6" style="1" bestFit="1" customWidth="1"/>
    <col min="13" max="13" width="5.83203125" style="1" bestFit="1" customWidth="1"/>
    <col min="14" max="14" width="6.33203125" style="1" bestFit="1" customWidth="1"/>
    <col min="15" max="16" width="10.83203125" style="1"/>
    <col min="17" max="21" width="5.1640625" style="1" bestFit="1" customWidth="1"/>
    <col min="22" max="24" width="6" style="1" bestFit="1" customWidth="1"/>
    <col min="25" max="34" width="5.1640625" style="1" bestFit="1" customWidth="1"/>
    <col min="35" max="16384" width="10.83203125" style="1"/>
  </cols>
  <sheetData>
    <row r="2" spans="2:34" s="7" customFormat="1" x14ac:dyDescent="0.2">
      <c r="G2" s="7">
        <v>45107</v>
      </c>
      <c r="H2" s="7">
        <v>45473</v>
      </c>
      <c r="I2" s="7">
        <v>45565</v>
      </c>
      <c r="J2" s="7">
        <v>45657</v>
      </c>
      <c r="K2" s="7">
        <v>45747</v>
      </c>
      <c r="L2" s="7">
        <v>45838</v>
      </c>
      <c r="V2" s="7">
        <v>45016</v>
      </c>
      <c r="W2" s="7">
        <v>45382</v>
      </c>
      <c r="X2" s="7">
        <v>45747</v>
      </c>
    </row>
    <row r="3" spans="2:34" x14ac:dyDescent="0.2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Q3" s="2">
        <v>2018</v>
      </c>
      <c r="R3" s="2">
        <f>+Q3+1</f>
        <v>2019</v>
      </c>
      <c r="S3" s="2">
        <f t="shared" ref="S3:AH3" si="0">+R3+1</f>
        <v>2020</v>
      </c>
      <c r="T3" s="2">
        <f t="shared" si="0"/>
        <v>2021</v>
      </c>
      <c r="U3" s="2">
        <f t="shared" si="0"/>
        <v>2022</v>
      </c>
      <c r="V3" s="2">
        <f t="shared" si="0"/>
        <v>2023</v>
      </c>
      <c r="W3" s="2">
        <f t="shared" si="0"/>
        <v>2024</v>
      </c>
      <c r="X3" s="2">
        <f t="shared" si="0"/>
        <v>2025</v>
      </c>
      <c r="Y3" s="2">
        <f t="shared" si="0"/>
        <v>2026</v>
      </c>
      <c r="Z3" s="2">
        <f t="shared" si="0"/>
        <v>2027</v>
      </c>
      <c r="AA3" s="2">
        <f t="shared" si="0"/>
        <v>2028</v>
      </c>
      <c r="AB3" s="2">
        <f t="shared" si="0"/>
        <v>2029</v>
      </c>
      <c r="AC3" s="2">
        <f t="shared" si="0"/>
        <v>2030</v>
      </c>
      <c r="AD3" s="2">
        <f t="shared" si="0"/>
        <v>2031</v>
      </c>
      <c r="AE3" s="2">
        <f t="shared" si="0"/>
        <v>2032</v>
      </c>
      <c r="AF3" s="2">
        <f t="shared" si="0"/>
        <v>2033</v>
      </c>
      <c r="AG3" s="2">
        <f t="shared" si="0"/>
        <v>2034</v>
      </c>
      <c r="AH3" s="2">
        <f t="shared" si="0"/>
        <v>2035</v>
      </c>
    </row>
    <row r="4" spans="2:34" x14ac:dyDescent="0.2">
      <c r="B4" s="1" t="s">
        <v>52</v>
      </c>
      <c r="H4" s="6">
        <v>23.92</v>
      </c>
      <c r="I4" s="6">
        <v>23.2</v>
      </c>
      <c r="J4" s="6">
        <v>22.24</v>
      </c>
      <c r="K4" s="6">
        <v>22.89</v>
      </c>
      <c r="L4" s="6">
        <v>19.079999999999998</v>
      </c>
      <c r="Q4" s="2"/>
      <c r="R4" s="2"/>
      <c r="S4" s="2"/>
      <c r="T4" s="2"/>
      <c r="U4" s="2"/>
      <c r="V4" s="2"/>
      <c r="W4" s="2"/>
      <c r="X4" s="2">
        <v>20</v>
      </c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 x14ac:dyDescent="0.2">
      <c r="I5" s="4">
        <f t="shared" ref="I5:K5" si="1">+I4/H4-1</f>
        <v>-3.0100334448160626E-2</v>
      </c>
      <c r="J5" s="4">
        <f t="shared" si="1"/>
        <v>-4.1379310344827669E-2</v>
      </c>
      <c r="K5" s="4">
        <f t="shared" si="1"/>
        <v>2.9226618705036067E-2</v>
      </c>
      <c r="L5" s="4">
        <f>+L4/K4-1</f>
        <v>-0.1664482306684143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x14ac:dyDescent="0.2"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:34" x14ac:dyDescent="0.2">
      <c r="B7" s="1" t="s">
        <v>31</v>
      </c>
      <c r="W7" s="1">
        <v>1382.7</v>
      </c>
      <c r="X7" s="1">
        <v>1356.3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:34" x14ac:dyDescent="0.2">
      <c r="B8" s="1" t="s">
        <v>32</v>
      </c>
      <c r="L8" s="6"/>
      <c r="W8" s="1">
        <v>9.6999999999999993</v>
      </c>
      <c r="X8" s="1">
        <v>13.3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s="3" customFormat="1" x14ac:dyDescent="0.2">
      <c r="B9" s="3" t="s">
        <v>20</v>
      </c>
      <c r="L9" s="3">
        <v>319.7</v>
      </c>
      <c r="V9" s="3">
        <v>1422.5</v>
      </c>
      <c r="W9" s="3">
        <f>SUM(W7:W8)</f>
        <v>1392.4</v>
      </c>
      <c r="X9" s="3">
        <f>SUM(X7:X8)</f>
        <v>1369.6</v>
      </c>
    </row>
    <row r="10" spans="2:34" x14ac:dyDescent="0.2">
      <c r="B10" s="1" t="s">
        <v>21</v>
      </c>
      <c r="L10" s="1">
        <v>162.5</v>
      </c>
      <c r="V10" s="1">
        <v>715.9</v>
      </c>
      <c r="W10" s="1">
        <v>692.6</v>
      </c>
      <c r="X10" s="1">
        <v>702</v>
      </c>
    </row>
    <row r="11" spans="2:34" x14ac:dyDescent="0.2">
      <c r="B11" s="1" t="s">
        <v>22</v>
      </c>
      <c r="V11" s="1">
        <v>423.5</v>
      </c>
      <c r="W11" s="1">
        <v>423.6</v>
      </c>
      <c r="X11" s="1">
        <v>381.8</v>
      </c>
    </row>
    <row r="12" spans="2:34" x14ac:dyDescent="0.2">
      <c r="B12" s="1" t="s">
        <v>23</v>
      </c>
      <c r="V12" s="1">
        <v>124</v>
      </c>
      <c r="W12" s="1">
        <v>129.19999999999999</v>
      </c>
      <c r="X12" s="1">
        <v>101.8</v>
      </c>
    </row>
    <row r="13" spans="2:34" x14ac:dyDescent="0.2">
      <c r="B13" s="1" t="s">
        <v>24</v>
      </c>
      <c r="V13" s="1">
        <f>+V9-SUM(V10:V12)</f>
        <v>159.09999999999991</v>
      </c>
      <c r="W13" s="1">
        <f>+W9-SUM(W10:W12)</f>
        <v>147</v>
      </c>
      <c r="X13" s="1">
        <f>+X9-SUM(X10:X12)</f>
        <v>184</v>
      </c>
    </row>
    <row r="14" spans="2:34" x14ac:dyDescent="0.2">
      <c r="B14" s="1" t="s">
        <v>25</v>
      </c>
      <c r="V14" s="1">
        <v>-58.6</v>
      </c>
      <c r="W14" s="1">
        <v>-47.2</v>
      </c>
      <c r="X14" s="1">
        <v>-45.6</v>
      </c>
    </row>
    <row r="15" spans="2:34" x14ac:dyDescent="0.2">
      <c r="B15" s="1" t="s">
        <v>26</v>
      </c>
      <c r="V15" s="1">
        <v>0.6</v>
      </c>
      <c r="W15" s="1">
        <v>3.5</v>
      </c>
      <c r="X15" s="1">
        <v>4.9000000000000004</v>
      </c>
    </row>
    <row r="16" spans="2:34" x14ac:dyDescent="0.2">
      <c r="B16" s="1" t="s">
        <v>27</v>
      </c>
      <c r="V16" s="1">
        <v>-6.7</v>
      </c>
      <c r="W16" s="1">
        <v>-7.5</v>
      </c>
      <c r="X16" s="1">
        <v>-7.2</v>
      </c>
    </row>
    <row r="17" spans="2:24" x14ac:dyDescent="0.2">
      <c r="B17" s="1" t="s">
        <v>28</v>
      </c>
      <c r="V17" s="1">
        <f>+SUM(V13:V16)</f>
        <v>94.399999999999906</v>
      </c>
      <c r="W17" s="1">
        <f>+SUM(W13:W16)</f>
        <v>95.8</v>
      </c>
      <c r="X17" s="1">
        <f>+SUM(X13:X16)</f>
        <v>136.10000000000002</v>
      </c>
    </row>
    <row r="18" spans="2:24" x14ac:dyDescent="0.2">
      <c r="B18" s="1" t="s">
        <v>29</v>
      </c>
      <c r="V18" s="1">
        <v>18.3</v>
      </c>
      <c r="W18" s="1">
        <v>128.9</v>
      </c>
      <c r="X18" s="1">
        <v>8.6</v>
      </c>
    </row>
    <row r="19" spans="2:24" x14ac:dyDescent="0.2">
      <c r="B19" s="1" t="s">
        <v>30</v>
      </c>
      <c r="V19" s="1">
        <f>+V17-V18</f>
        <v>76.099999999999909</v>
      </c>
      <c r="W19" s="1">
        <f>+W17-W18</f>
        <v>-33.100000000000009</v>
      </c>
      <c r="X19" s="1">
        <f>+X17-X18</f>
        <v>127.50000000000003</v>
      </c>
    </row>
    <row r="21" spans="2:24" x14ac:dyDescent="0.2">
      <c r="B21" s="1" t="s">
        <v>33</v>
      </c>
    </row>
    <row r="22" spans="2:24" s="4" customFormat="1" x14ac:dyDescent="0.2">
      <c r="B22" s="4" t="s">
        <v>20</v>
      </c>
      <c r="W22" s="4">
        <f>+W9/V9-1</f>
        <v>-2.1159929701230151E-2</v>
      </c>
      <c r="X22" s="4">
        <f>+X9/W9-1</f>
        <v>-1.6374604998563802E-2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2025-09-19T18:46:41Z</dcterms:created>
  <dcterms:modified xsi:type="dcterms:W3CDTF">2025-09-20T00:48:57Z</dcterms:modified>
</cp:coreProperties>
</file>