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40A6CDC3-B7C0-6A4F-BEE3-A713DC3D1565}" xr6:coauthVersionLast="47" xr6:coauthVersionMax="47" xr10:uidLastSave="{00000000-0000-0000-0000-000000000000}"/>
  <bookViews>
    <workbookView xWindow="21260" yWindow="3400" windowWidth="27640" windowHeight="16940" xr2:uid="{D3BAC4E4-A1AF-1B4E-93BB-4EDA744F3FF8}"/>
  </bookViews>
  <sheets>
    <sheet name="Main" sheetId="1" r:id="rId1"/>
    <sheet name="Models --&gt;" sheetId="7" r:id="rId2"/>
    <sheet name="Sports" sheetId="5" r:id="rId3"/>
    <sheet name="LinearTV" sheetId="9" r:id="rId4"/>
    <sheet name="D2C" sheetId="8" r:id="rId5"/>
    <sheet name="Content&amp;Licensing" sheetId="6" r:id="rId6"/>
    <sheet name="Experiences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" l="1"/>
  <c r="AC16" i="8"/>
  <c r="AB16" i="8"/>
  <c r="AA16" i="8"/>
  <c r="Z16" i="8"/>
  <c r="Y16" i="8"/>
  <c r="X16" i="8"/>
  <c r="W16" i="8"/>
  <c r="V16" i="8"/>
  <c r="U16" i="8"/>
  <c r="T27" i="8"/>
  <c r="S27" i="8"/>
  <c r="R27" i="8"/>
  <c r="Q27" i="8"/>
  <c r="H27" i="8"/>
  <c r="G27" i="8"/>
  <c r="F27" i="8"/>
  <c r="E27" i="8"/>
  <c r="D27" i="8"/>
  <c r="C27" i="8"/>
  <c r="I27" i="8"/>
  <c r="J6" i="1"/>
  <c r="AG23" i="6"/>
  <c r="HV12" i="6"/>
  <c r="HV3" i="6"/>
  <c r="HU12" i="6"/>
  <c r="HU3" i="6"/>
  <c r="HT12" i="6"/>
  <c r="HT3" i="6"/>
  <c r="HS12" i="6"/>
  <c r="HS3" i="6"/>
  <c r="HM12" i="6"/>
  <c r="HN12" i="6" s="1"/>
  <c r="HO12" i="6" s="1"/>
  <c r="HP12" i="6" s="1"/>
  <c r="HQ12" i="6" s="1"/>
  <c r="HR12" i="6" s="1"/>
  <c r="HL12" i="6"/>
  <c r="HL3" i="6"/>
  <c r="HM3" i="6" s="1"/>
  <c r="HN3" i="6" s="1"/>
  <c r="HO3" i="6" s="1"/>
  <c r="HP3" i="6" s="1"/>
  <c r="HQ3" i="6" s="1"/>
  <c r="HR3" i="6" s="1"/>
  <c r="GN12" i="6"/>
  <c r="GO12" i="6" s="1"/>
  <c r="GP12" i="6" s="1"/>
  <c r="GQ12" i="6" s="1"/>
  <c r="GR12" i="6" s="1"/>
  <c r="GS12" i="6" s="1"/>
  <c r="GT12" i="6" s="1"/>
  <c r="GU12" i="6" s="1"/>
  <c r="GV12" i="6" s="1"/>
  <c r="GW12" i="6" s="1"/>
  <c r="GX12" i="6" s="1"/>
  <c r="GY12" i="6" s="1"/>
  <c r="GZ12" i="6" s="1"/>
  <c r="HA12" i="6" s="1"/>
  <c r="HB12" i="6" s="1"/>
  <c r="HC12" i="6" s="1"/>
  <c r="HD12" i="6" s="1"/>
  <c r="HE12" i="6" s="1"/>
  <c r="HF12" i="6" s="1"/>
  <c r="HG12" i="6" s="1"/>
  <c r="HH12" i="6" s="1"/>
  <c r="HI12" i="6" s="1"/>
  <c r="HJ12" i="6" s="1"/>
  <c r="HK12" i="6" s="1"/>
  <c r="GN3" i="6"/>
  <c r="GO3" i="6" s="1"/>
  <c r="GP3" i="6" s="1"/>
  <c r="GQ3" i="6" s="1"/>
  <c r="GR3" i="6" s="1"/>
  <c r="GS3" i="6" s="1"/>
  <c r="GT3" i="6" s="1"/>
  <c r="GU3" i="6" s="1"/>
  <c r="GV3" i="6" s="1"/>
  <c r="GW3" i="6" s="1"/>
  <c r="GX3" i="6" s="1"/>
  <c r="GY3" i="6" s="1"/>
  <c r="GZ3" i="6" s="1"/>
  <c r="HA3" i="6" s="1"/>
  <c r="HB3" i="6" s="1"/>
  <c r="HC3" i="6" s="1"/>
  <c r="HD3" i="6" s="1"/>
  <c r="HE3" i="6" s="1"/>
  <c r="HF3" i="6" s="1"/>
  <c r="HG3" i="6" s="1"/>
  <c r="HH3" i="6" s="1"/>
  <c r="HI3" i="6" s="1"/>
  <c r="HJ3" i="6" s="1"/>
  <c r="HK3" i="6" s="1"/>
  <c r="FJ12" i="6"/>
  <c r="FK12" i="6" s="1"/>
  <c r="FL12" i="6" s="1"/>
  <c r="FM12" i="6" s="1"/>
  <c r="FN12" i="6" s="1"/>
  <c r="FO12" i="6" s="1"/>
  <c r="FP12" i="6" s="1"/>
  <c r="FQ12" i="6" s="1"/>
  <c r="FR12" i="6" s="1"/>
  <c r="FS12" i="6" s="1"/>
  <c r="FT12" i="6" s="1"/>
  <c r="FU12" i="6" s="1"/>
  <c r="FV12" i="6" s="1"/>
  <c r="FW12" i="6" s="1"/>
  <c r="FX12" i="6" s="1"/>
  <c r="FY12" i="6" s="1"/>
  <c r="FZ12" i="6" s="1"/>
  <c r="GA12" i="6" s="1"/>
  <c r="GB12" i="6" s="1"/>
  <c r="GC12" i="6" s="1"/>
  <c r="GD12" i="6" s="1"/>
  <c r="GE12" i="6" s="1"/>
  <c r="GF12" i="6" s="1"/>
  <c r="GG12" i="6" s="1"/>
  <c r="GH12" i="6" s="1"/>
  <c r="GI12" i="6" s="1"/>
  <c r="GJ12" i="6" s="1"/>
  <c r="GK12" i="6" s="1"/>
  <c r="GL12" i="6" s="1"/>
  <c r="GM12" i="6" s="1"/>
  <c r="FI12" i="6"/>
  <c r="FI3" i="6"/>
  <c r="FJ3" i="6" s="1"/>
  <c r="FK3" i="6" s="1"/>
  <c r="FL3" i="6" s="1"/>
  <c r="FM3" i="6" s="1"/>
  <c r="FN3" i="6" s="1"/>
  <c r="FO3" i="6" s="1"/>
  <c r="FP3" i="6" s="1"/>
  <c r="FQ3" i="6" s="1"/>
  <c r="FR3" i="6" s="1"/>
  <c r="FS3" i="6" s="1"/>
  <c r="FT3" i="6" s="1"/>
  <c r="FU3" i="6" s="1"/>
  <c r="FV3" i="6" s="1"/>
  <c r="FW3" i="6" s="1"/>
  <c r="FX3" i="6" s="1"/>
  <c r="FY3" i="6" s="1"/>
  <c r="FZ3" i="6" s="1"/>
  <c r="GA3" i="6" s="1"/>
  <c r="GB3" i="6" s="1"/>
  <c r="GC3" i="6" s="1"/>
  <c r="GD3" i="6" s="1"/>
  <c r="GE3" i="6" s="1"/>
  <c r="GF3" i="6" s="1"/>
  <c r="GG3" i="6" s="1"/>
  <c r="GH3" i="6" s="1"/>
  <c r="GI3" i="6" s="1"/>
  <c r="GJ3" i="6" s="1"/>
  <c r="GK3" i="6" s="1"/>
  <c r="GL3" i="6" s="1"/>
  <c r="GM3" i="6" s="1"/>
  <c r="AE12" i="6"/>
  <c r="AF12" i="6" s="1"/>
  <c r="AG12" i="6" s="1"/>
  <c r="AH12" i="6" s="1"/>
  <c r="AI12" i="6" s="1"/>
  <c r="AJ12" i="6" s="1"/>
  <c r="AK12" i="6" s="1"/>
  <c r="AL12" i="6" s="1"/>
  <c r="AM12" i="6" s="1"/>
  <c r="AN12" i="6" s="1"/>
  <c r="AO12" i="6" s="1"/>
  <c r="AP12" i="6" s="1"/>
  <c r="AQ12" i="6" s="1"/>
  <c r="AR12" i="6" s="1"/>
  <c r="AS12" i="6" s="1"/>
  <c r="AT12" i="6" s="1"/>
  <c r="AU12" i="6" s="1"/>
  <c r="AV12" i="6" s="1"/>
  <c r="AW12" i="6" s="1"/>
  <c r="AX12" i="6" s="1"/>
  <c r="AY12" i="6" s="1"/>
  <c r="AZ12" i="6" s="1"/>
  <c r="BA12" i="6" s="1"/>
  <c r="BB12" i="6" s="1"/>
  <c r="BC12" i="6" s="1"/>
  <c r="BD12" i="6" s="1"/>
  <c r="BE12" i="6" s="1"/>
  <c r="BF12" i="6" s="1"/>
  <c r="BG12" i="6" s="1"/>
  <c r="BH12" i="6" s="1"/>
  <c r="BI12" i="6" s="1"/>
  <c r="BJ12" i="6" s="1"/>
  <c r="BK12" i="6" s="1"/>
  <c r="BL12" i="6" s="1"/>
  <c r="BM12" i="6" s="1"/>
  <c r="BN12" i="6" s="1"/>
  <c r="BO12" i="6" s="1"/>
  <c r="BP12" i="6" s="1"/>
  <c r="BQ12" i="6" s="1"/>
  <c r="BR12" i="6" s="1"/>
  <c r="BS12" i="6" s="1"/>
  <c r="BT12" i="6" s="1"/>
  <c r="BU12" i="6" s="1"/>
  <c r="BV12" i="6" s="1"/>
  <c r="BW12" i="6" s="1"/>
  <c r="BX12" i="6" s="1"/>
  <c r="BY12" i="6" s="1"/>
  <c r="BZ12" i="6" s="1"/>
  <c r="CA12" i="6" s="1"/>
  <c r="CB12" i="6" s="1"/>
  <c r="CC12" i="6" s="1"/>
  <c r="CD12" i="6" s="1"/>
  <c r="CE12" i="6" s="1"/>
  <c r="CF12" i="6" s="1"/>
  <c r="CG12" i="6" s="1"/>
  <c r="CH12" i="6" s="1"/>
  <c r="CI12" i="6" s="1"/>
  <c r="CJ12" i="6" s="1"/>
  <c r="CK12" i="6" s="1"/>
  <c r="CL12" i="6" s="1"/>
  <c r="CM12" i="6" s="1"/>
  <c r="CN12" i="6" s="1"/>
  <c r="CO12" i="6" s="1"/>
  <c r="CP12" i="6" s="1"/>
  <c r="CQ12" i="6" s="1"/>
  <c r="CR12" i="6" s="1"/>
  <c r="CS12" i="6" s="1"/>
  <c r="CT12" i="6" s="1"/>
  <c r="CU12" i="6" s="1"/>
  <c r="CV12" i="6" s="1"/>
  <c r="CW12" i="6" s="1"/>
  <c r="CX12" i="6" s="1"/>
  <c r="CY12" i="6" s="1"/>
  <c r="CZ12" i="6" s="1"/>
  <c r="DA12" i="6" s="1"/>
  <c r="DB12" i="6" s="1"/>
  <c r="DC12" i="6" s="1"/>
  <c r="DD12" i="6" s="1"/>
  <c r="DE12" i="6" s="1"/>
  <c r="DF12" i="6" s="1"/>
  <c r="DG12" i="6" s="1"/>
  <c r="DH12" i="6" s="1"/>
  <c r="DI12" i="6" s="1"/>
  <c r="DJ12" i="6" s="1"/>
  <c r="DK12" i="6" s="1"/>
  <c r="DL12" i="6" s="1"/>
  <c r="DM12" i="6" s="1"/>
  <c r="DN12" i="6" s="1"/>
  <c r="DO12" i="6" s="1"/>
  <c r="DP12" i="6" s="1"/>
  <c r="DQ12" i="6" s="1"/>
  <c r="DR12" i="6" s="1"/>
  <c r="DS12" i="6" s="1"/>
  <c r="DT12" i="6" s="1"/>
  <c r="DU12" i="6" s="1"/>
  <c r="DV12" i="6" s="1"/>
  <c r="DW12" i="6" s="1"/>
  <c r="DX12" i="6" s="1"/>
  <c r="DY12" i="6" s="1"/>
  <c r="DZ12" i="6" s="1"/>
  <c r="EA12" i="6" s="1"/>
  <c r="EB12" i="6" s="1"/>
  <c r="EC12" i="6" s="1"/>
  <c r="ED12" i="6" s="1"/>
  <c r="EE12" i="6" s="1"/>
  <c r="EF12" i="6" s="1"/>
  <c r="EG12" i="6" s="1"/>
  <c r="EH12" i="6" s="1"/>
  <c r="EI12" i="6" s="1"/>
  <c r="EJ12" i="6" s="1"/>
  <c r="EK12" i="6" s="1"/>
  <c r="EL12" i="6" s="1"/>
  <c r="EM12" i="6" s="1"/>
  <c r="EN12" i="6" s="1"/>
  <c r="EO12" i="6" s="1"/>
  <c r="EP12" i="6" s="1"/>
  <c r="EQ12" i="6" s="1"/>
  <c r="ER12" i="6" s="1"/>
  <c r="ES12" i="6" s="1"/>
  <c r="ET12" i="6" s="1"/>
  <c r="EU12" i="6" s="1"/>
  <c r="EV12" i="6" s="1"/>
  <c r="EW12" i="6" s="1"/>
  <c r="EX12" i="6" s="1"/>
  <c r="EY12" i="6" s="1"/>
  <c r="EZ12" i="6" s="1"/>
  <c r="FA12" i="6" s="1"/>
  <c r="FB12" i="6" s="1"/>
  <c r="FC12" i="6" s="1"/>
  <c r="FD12" i="6" s="1"/>
  <c r="FE12" i="6" s="1"/>
  <c r="FF12" i="6" s="1"/>
  <c r="FG12" i="6" s="1"/>
  <c r="FH12" i="6" s="1"/>
  <c r="AF3" i="6"/>
  <c r="AG3" i="6" s="1"/>
  <c r="AH3" i="6" s="1"/>
  <c r="AI3" i="6" s="1"/>
  <c r="AJ3" i="6" s="1"/>
  <c r="AK3" i="6" s="1"/>
  <c r="AL3" i="6" s="1"/>
  <c r="AM3" i="6" s="1"/>
  <c r="AN3" i="6" s="1"/>
  <c r="AO3" i="6" s="1"/>
  <c r="AP3" i="6" s="1"/>
  <c r="AQ3" i="6" s="1"/>
  <c r="AR3" i="6" s="1"/>
  <c r="AS3" i="6" s="1"/>
  <c r="AT3" i="6" s="1"/>
  <c r="AU3" i="6" s="1"/>
  <c r="AV3" i="6" s="1"/>
  <c r="AW3" i="6" s="1"/>
  <c r="AX3" i="6" s="1"/>
  <c r="AY3" i="6" s="1"/>
  <c r="AZ3" i="6" s="1"/>
  <c r="BA3" i="6" s="1"/>
  <c r="BB3" i="6" s="1"/>
  <c r="BC3" i="6" s="1"/>
  <c r="BD3" i="6" s="1"/>
  <c r="BE3" i="6" s="1"/>
  <c r="BF3" i="6" s="1"/>
  <c r="BG3" i="6" s="1"/>
  <c r="BH3" i="6" s="1"/>
  <c r="BI3" i="6" s="1"/>
  <c r="BJ3" i="6" s="1"/>
  <c r="BK3" i="6" s="1"/>
  <c r="BL3" i="6" s="1"/>
  <c r="BM3" i="6" s="1"/>
  <c r="BN3" i="6" s="1"/>
  <c r="BO3" i="6" s="1"/>
  <c r="BP3" i="6" s="1"/>
  <c r="BQ3" i="6" s="1"/>
  <c r="BR3" i="6" s="1"/>
  <c r="BS3" i="6" s="1"/>
  <c r="BT3" i="6" s="1"/>
  <c r="BU3" i="6" s="1"/>
  <c r="BV3" i="6" s="1"/>
  <c r="BW3" i="6" s="1"/>
  <c r="BX3" i="6" s="1"/>
  <c r="BY3" i="6" s="1"/>
  <c r="BZ3" i="6" s="1"/>
  <c r="CA3" i="6" s="1"/>
  <c r="CB3" i="6" s="1"/>
  <c r="CC3" i="6" s="1"/>
  <c r="CD3" i="6" s="1"/>
  <c r="CE3" i="6" s="1"/>
  <c r="CF3" i="6" s="1"/>
  <c r="CG3" i="6" s="1"/>
  <c r="CH3" i="6" s="1"/>
  <c r="CI3" i="6" s="1"/>
  <c r="CJ3" i="6" s="1"/>
  <c r="CK3" i="6" s="1"/>
  <c r="CL3" i="6" s="1"/>
  <c r="CM3" i="6" s="1"/>
  <c r="CN3" i="6" s="1"/>
  <c r="CO3" i="6" s="1"/>
  <c r="CP3" i="6" s="1"/>
  <c r="CQ3" i="6" s="1"/>
  <c r="CR3" i="6" s="1"/>
  <c r="CS3" i="6" s="1"/>
  <c r="CT3" i="6" s="1"/>
  <c r="CU3" i="6" s="1"/>
  <c r="CV3" i="6" s="1"/>
  <c r="CW3" i="6" s="1"/>
  <c r="CX3" i="6" s="1"/>
  <c r="CY3" i="6" s="1"/>
  <c r="CZ3" i="6" s="1"/>
  <c r="DA3" i="6" s="1"/>
  <c r="DB3" i="6" s="1"/>
  <c r="DC3" i="6" s="1"/>
  <c r="DD3" i="6" s="1"/>
  <c r="DE3" i="6" s="1"/>
  <c r="DF3" i="6" s="1"/>
  <c r="DG3" i="6" s="1"/>
  <c r="DH3" i="6" s="1"/>
  <c r="DI3" i="6" s="1"/>
  <c r="DJ3" i="6" s="1"/>
  <c r="DK3" i="6" s="1"/>
  <c r="DL3" i="6" s="1"/>
  <c r="DM3" i="6" s="1"/>
  <c r="DN3" i="6" s="1"/>
  <c r="DO3" i="6" s="1"/>
  <c r="DP3" i="6" s="1"/>
  <c r="DQ3" i="6" s="1"/>
  <c r="DR3" i="6" s="1"/>
  <c r="DS3" i="6" s="1"/>
  <c r="DT3" i="6" s="1"/>
  <c r="DU3" i="6" s="1"/>
  <c r="DV3" i="6" s="1"/>
  <c r="DW3" i="6" s="1"/>
  <c r="DX3" i="6" s="1"/>
  <c r="DY3" i="6" s="1"/>
  <c r="DZ3" i="6" s="1"/>
  <c r="EA3" i="6" s="1"/>
  <c r="EB3" i="6" s="1"/>
  <c r="EC3" i="6" s="1"/>
  <c r="ED3" i="6" s="1"/>
  <c r="EE3" i="6" s="1"/>
  <c r="EF3" i="6" s="1"/>
  <c r="EG3" i="6" s="1"/>
  <c r="EH3" i="6" s="1"/>
  <c r="EI3" i="6" s="1"/>
  <c r="EJ3" i="6" s="1"/>
  <c r="EK3" i="6" s="1"/>
  <c r="EL3" i="6" s="1"/>
  <c r="EM3" i="6" s="1"/>
  <c r="EN3" i="6" s="1"/>
  <c r="EO3" i="6" s="1"/>
  <c r="EP3" i="6" s="1"/>
  <c r="EQ3" i="6" s="1"/>
  <c r="ER3" i="6" s="1"/>
  <c r="ES3" i="6" s="1"/>
  <c r="ET3" i="6" s="1"/>
  <c r="EU3" i="6" s="1"/>
  <c r="EV3" i="6" s="1"/>
  <c r="EW3" i="6" s="1"/>
  <c r="EX3" i="6" s="1"/>
  <c r="EY3" i="6" s="1"/>
  <c r="EZ3" i="6" s="1"/>
  <c r="FA3" i="6" s="1"/>
  <c r="FB3" i="6" s="1"/>
  <c r="FC3" i="6" s="1"/>
  <c r="FD3" i="6" s="1"/>
  <c r="FE3" i="6" s="1"/>
  <c r="FF3" i="6" s="1"/>
  <c r="FG3" i="6" s="1"/>
  <c r="FH3" i="6" s="1"/>
  <c r="AE3" i="6"/>
  <c r="AD12" i="6"/>
  <c r="U18" i="6"/>
  <c r="V18" i="6"/>
  <c r="W18" i="6"/>
  <c r="X18" i="6"/>
  <c r="Y18" i="6"/>
  <c r="Z18" i="6"/>
  <c r="AA18" i="6"/>
  <c r="AB18" i="6"/>
  <c r="AC18" i="6"/>
  <c r="V11" i="6"/>
  <c r="W11" i="6" s="1"/>
  <c r="X11" i="6" s="1"/>
  <c r="Y11" i="6" s="1"/>
  <c r="Z11" i="6" s="1"/>
  <c r="AA11" i="6" s="1"/>
  <c r="AB11" i="6" s="1"/>
  <c r="AC11" i="6" s="1"/>
  <c r="V10" i="6"/>
  <c r="W10" i="6" s="1"/>
  <c r="X10" i="6" s="1"/>
  <c r="Y10" i="6" s="1"/>
  <c r="Z10" i="6" s="1"/>
  <c r="AA10" i="6" s="1"/>
  <c r="AB10" i="6" s="1"/>
  <c r="AC10" i="6" s="1"/>
  <c r="V9" i="6"/>
  <c r="W9" i="6" s="1"/>
  <c r="X9" i="6" s="1"/>
  <c r="Y9" i="6" s="1"/>
  <c r="Z9" i="6" s="1"/>
  <c r="AA9" i="6" s="1"/>
  <c r="AB9" i="6" s="1"/>
  <c r="AC9" i="6" s="1"/>
  <c r="V8" i="6"/>
  <c r="W8" i="6" s="1"/>
  <c r="U12" i="6"/>
  <c r="U11" i="6"/>
  <c r="U10" i="6"/>
  <c r="U9" i="6"/>
  <c r="U8" i="6"/>
  <c r="T12" i="6"/>
  <c r="T11" i="6"/>
  <c r="T10" i="6"/>
  <c r="T9" i="6"/>
  <c r="T8" i="6"/>
  <c r="J12" i="6"/>
  <c r="J11" i="6"/>
  <c r="J10" i="6"/>
  <c r="J9" i="6"/>
  <c r="J8" i="6"/>
  <c r="V7" i="6"/>
  <c r="W7" i="6" s="1"/>
  <c r="X7" i="6" s="1"/>
  <c r="Y7" i="6" s="1"/>
  <c r="Z7" i="6" s="1"/>
  <c r="AA7" i="6" s="1"/>
  <c r="AB7" i="6" s="1"/>
  <c r="AC7" i="6" s="1"/>
  <c r="U7" i="6"/>
  <c r="T18" i="6"/>
  <c r="J7" i="6"/>
  <c r="T7" i="6"/>
  <c r="S18" i="6"/>
  <c r="S17" i="6"/>
  <c r="S16" i="6"/>
  <c r="S15" i="6"/>
  <c r="G18" i="6"/>
  <c r="G17" i="6"/>
  <c r="G16" i="6"/>
  <c r="G15" i="6"/>
  <c r="H18" i="6"/>
  <c r="H17" i="6"/>
  <c r="H16" i="6"/>
  <c r="H15" i="6"/>
  <c r="I18" i="6"/>
  <c r="I17" i="6"/>
  <c r="I16" i="6"/>
  <c r="I15" i="6"/>
  <c r="F11" i="6"/>
  <c r="F10" i="6"/>
  <c r="F9" i="6"/>
  <c r="F8" i="6"/>
  <c r="F6" i="6"/>
  <c r="F5" i="6"/>
  <c r="F4" i="6"/>
  <c r="R4" i="6"/>
  <c r="R7" i="6"/>
  <c r="R12" i="6" s="1"/>
  <c r="S7" i="6"/>
  <c r="S4" i="6"/>
  <c r="S12" i="6"/>
  <c r="C7" i="6"/>
  <c r="C12" i="6" s="1"/>
  <c r="D7" i="6"/>
  <c r="D12" i="6" s="1"/>
  <c r="H7" i="6"/>
  <c r="H12" i="6" s="1"/>
  <c r="E12" i="6"/>
  <c r="I12" i="6"/>
  <c r="G7" i="6"/>
  <c r="G12" i="6" s="1"/>
  <c r="F7" i="6"/>
  <c r="E7" i="6"/>
  <c r="I7" i="6"/>
  <c r="W15" i="8"/>
  <c r="X15" i="8" s="1"/>
  <c r="Y15" i="8" s="1"/>
  <c r="Z15" i="8" s="1"/>
  <c r="AA15" i="8" s="1"/>
  <c r="AB15" i="8" s="1"/>
  <c r="V15" i="8"/>
  <c r="V25" i="8" s="1"/>
  <c r="U15" i="8"/>
  <c r="FB3" i="8"/>
  <c r="FC3" i="8" s="1"/>
  <c r="FD3" i="8" s="1"/>
  <c r="FE3" i="8" s="1"/>
  <c r="FF3" i="8" s="1"/>
  <c r="FG3" i="8" s="1"/>
  <c r="FH3" i="8" s="1"/>
  <c r="FI3" i="8" s="1"/>
  <c r="FJ3" i="8" s="1"/>
  <c r="FK3" i="8" s="1"/>
  <c r="FL3" i="8" s="1"/>
  <c r="FM3" i="8" s="1"/>
  <c r="FN3" i="8" s="1"/>
  <c r="FO3" i="8" s="1"/>
  <c r="FP3" i="8" s="1"/>
  <c r="FQ3" i="8" s="1"/>
  <c r="FR3" i="8" s="1"/>
  <c r="FS3" i="8" s="1"/>
  <c r="FT3" i="8" s="1"/>
  <c r="FU3" i="8" s="1"/>
  <c r="FV3" i="8" s="1"/>
  <c r="FW3" i="8" s="1"/>
  <c r="FX3" i="8" s="1"/>
  <c r="FY3" i="8" s="1"/>
  <c r="FZ3" i="8" s="1"/>
  <c r="GA3" i="8" s="1"/>
  <c r="GB3" i="8" s="1"/>
  <c r="GC3" i="8" s="1"/>
  <c r="GD3" i="8" s="1"/>
  <c r="GE3" i="8" s="1"/>
  <c r="GF3" i="8" s="1"/>
  <c r="GG3" i="8" s="1"/>
  <c r="GH3" i="8" s="1"/>
  <c r="GI3" i="8" s="1"/>
  <c r="GJ3" i="8" s="1"/>
  <c r="GK3" i="8" s="1"/>
  <c r="GL3" i="8" s="1"/>
  <c r="GM3" i="8" s="1"/>
  <c r="GN3" i="8" s="1"/>
  <c r="GO3" i="8" s="1"/>
  <c r="GP3" i="8" s="1"/>
  <c r="GQ3" i="8" s="1"/>
  <c r="GR3" i="8" s="1"/>
  <c r="GS3" i="8" s="1"/>
  <c r="GT3" i="8" s="1"/>
  <c r="GU3" i="8" s="1"/>
  <c r="GV3" i="8" s="1"/>
  <c r="GW3" i="8" s="1"/>
  <c r="GX3" i="8" s="1"/>
  <c r="GY3" i="8" s="1"/>
  <c r="GZ3" i="8" s="1"/>
  <c r="HA3" i="8" s="1"/>
  <c r="HB3" i="8" s="1"/>
  <c r="HC3" i="8" s="1"/>
  <c r="HD3" i="8" s="1"/>
  <c r="HE3" i="8" s="1"/>
  <c r="HF3" i="8" s="1"/>
  <c r="HG3" i="8" s="1"/>
  <c r="HH3" i="8" s="1"/>
  <c r="HI3" i="8" s="1"/>
  <c r="HJ3" i="8" s="1"/>
  <c r="HK3" i="8" s="1"/>
  <c r="HL3" i="8" s="1"/>
  <c r="HM3" i="8" s="1"/>
  <c r="HN3" i="8" s="1"/>
  <c r="HO3" i="8" s="1"/>
  <c r="HP3" i="8" s="1"/>
  <c r="HQ3" i="8" s="1"/>
  <c r="HR3" i="8" s="1"/>
  <c r="HS3" i="8" s="1"/>
  <c r="HT3" i="8" s="1"/>
  <c r="HU3" i="8" s="1"/>
  <c r="HV3" i="8" s="1"/>
  <c r="FA3" i="8"/>
  <c r="AE3" i="8"/>
  <c r="AF3" i="8" s="1"/>
  <c r="AG3" i="8" s="1"/>
  <c r="AH3" i="8" s="1"/>
  <c r="AI3" i="8" s="1"/>
  <c r="AJ3" i="8" s="1"/>
  <c r="AK3" i="8" s="1"/>
  <c r="AL3" i="8" s="1"/>
  <c r="AM3" i="8" s="1"/>
  <c r="AN3" i="8" s="1"/>
  <c r="AO3" i="8" s="1"/>
  <c r="AP3" i="8" s="1"/>
  <c r="AQ3" i="8" s="1"/>
  <c r="AR3" i="8" s="1"/>
  <c r="AS3" i="8" s="1"/>
  <c r="AT3" i="8" s="1"/>
  <c r="AU3" i="8" s="1"/>
  <c r="AV3" i="8" s="1"/>
  <c r="AW3" i="8" s="1"/>
  <c r="AX3" i="8" s="1"/>
  <c r="AY3" i="8" s="1"/>
  <c r="AZ3" i="8" s="1"/>
  <c r="BA3" i="8" s="1"/>
  <c r="BB3" i="8" s="1"/>
  <c r="BC3" i="8" s="1"/>
  <c r="BD3" i="8" s="1"/>
  <c r="BE3" i="8" s="1"/>
  <c r="BF3" i="8" s="1"/>
  <c r="BG3" i="8" s="1"/>
  <c r="BH3" i="8" s="1"/>
  <c r="BI3" i="8" s="1"/>
  <c r="BJ3" i="8" s="1"/>
  <c r="BK3" i="8" s="1"/>
  <c r="BL3" i="8" s="1"/>
  <c r="BM3" i="8" s="1"/>
  <c r="BN3" i="8" s="1"/>
  <c r="BO3" i="8" s="1"/>
  <c r="BP3" i="8" s="1"/>
  <c r="BQ3" i="8" s="1"/>
  <c r="BR3" i="8" s="1"/>
  <c r="BS3" i="8" s="1"/>
  <c r="BT3" i="8" s="1"/>
  <c r="BU3" i="8" s="1"/>
  <c r="BV3" i="8" s="1"/>
  <c r="BW3" i="8" s="1"/>
  <c r="BX3" i="8" s="1"/>
  <c r="BY3" i="8" s="1"/>
  <c r="BZ3" i="8" s="1"/>
  <c r="CA3" i="8" s="1"/>
  <c r="CB3" i="8" s="1"/>
  <c r="CC3" i="8" s="1"/>
  <c r="CD3" i="8" s="1"/>
  <c r="CE3" i="8" s="1"/>
  <c r="CF3" i="8" s="1"/>
  <c r="CG3" i="8" s="1"/>
  <c r="CH3" i="8" s="1"/>
  <c r="CI3" i="8" s="1"/>
  <c r="CJ3" i="8" s="1"/>
  <c r="CK3" i="8" s="1"/>
  <c r="CL3" i="8" s="1"/>
  <c r="CM3" i="8" s="1"/>
  <c r="CN3" i="8" s="1"/>
  <c r="CO3" i="8" s="1"/>
  <c r="CP3" i="8" s="1"/>
  <c r="CQ3" i="8" s="1"/>
  <c r="CR3" i="8" s="1"/>
  <c r="CS3" i="8" s="1"/>
  <c r="CT3" i="8" s="1"/>
  <c r="CU3" i="8" s="1"/>
  <c r="CV3" i="8" s="1"/>
  <c r="CW3" i="8" s="1"/>
  <c r="CX3" i="8" s="1"/>
  <c r="CY3" i="8" s="1"/>
  <c r="CZ3" i="8" s="1"/>
  <c r="DA3" i="8" s="1"/>
  <c r="DB3" i="8" s="1"/>
  <c r="DC3" i="8" s="1"/>
  <c r="DD3" i="8" s="1"/>
  <c r="DE3" i="8" s="1"/>
  <c r="DF3" i="8" s="1"/>
  <c r="DG3" i="8" s="1"/>
  <c r="DH3" i="8" s="1"/>
  <c r="DI3" i="8" s="1"/>
  <c r="DJ3" i="8" s="1"/>
  <c r="DK3" i="8" s="1"/>
  <c r="DL3" i="8" s="1"/>
  <c r="DM3" i="8" s="1"/>
  <c r="DN3" i="8" s="1"/>
  <c r="DO3" i="8" s="1"/>
  <c r="DP3" i="8" s="1"/>
  <c r="DQ3" i="8" s="1"/>
  <c r="DR3" i="8" s="1"/>
  <c r="DS3" i="8" s="1"/>
  <c r="DT3" i="8" s="1"/>
  <c r="DU3" i="8" s="1"/>
  <c r="DV3" i="8" s="1"/>
  <c r="DW3" i="8" s="1"/>
  <c r="DX3" i="8" s="1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EK3" i="8" s="1"/>
  <c r="EL3" i="8" s="1"/>
  <c r="EM3" i="8" s="1"/>
  <c r="EN3" i="8" s="1"/>
  <c r="EO3" i="8" s="1"/>
  <c r="EP3" i="8" s="1"/>
  <c r="EQ3" i="8" s="1"/>
  <c r="ER3" i="8" s="1"/>
  <c r="ES3" i="8" s="1"/>
  <c r="ET3" i="8" s="1"/>
  <c r="EU3" i="8" s="1"/>
  <c r="EV3" i="8" s="1"/>
  <c r="EW3" i="8" s="1"/>
  <c r="EX3" i="8" s="1"/>
  <c r="EY3" i="8" s="1"/>
  <c r="EZ3" i="8" s="1"/>
  <c r="U25" i="8"/>
  <c r="U18" i="8"/>
  <c r="V18" i="8" s="1"/>
  <c r="U17" i="8"/>
  <c r="U19" i="8"/>
  <c r="T25" i="8"/>
  <c r="J19" i="8"/>
  <c r="J18" i="8"/>
  <c r="J17" i="8"/>
  <c r="J16" i="8"/>
  <c r="T19" i="8"/>
  <c r="T18" i="8"/>
  <c r="T17" i="8"/>
  <c r="T16" i="8"/>
  <c r="T14" i="8"/>
  <c r="T13" i="8"/>
  <c r="T12" i="8"/>
  <c r="J15" i="8"/>
  <c r="J14" i="8"/>
  <c r="J25" i="8"/>
  <c r="J24" i="8"/>
  <c r="J23" i="8"/>
  <c r="J22" i="8"/>
  <c r="J13" i="8"/>
  <c r="J12" i="8"/>
  <c r="C6" i="8"/>
  <c r="D6" i="8"/>
  <c r="E6" i="8"/>
  <c r="F6" i="8"/>
  <c r="G6" i="8"/>
  <c r="H6" i="8"/>
  <c r="I6" i="8"/>
  <c r="C10" i="8"/>
  <c r="D10" i="8"/>
  <c r="F10" i="8"/>
  <c r="G10" i="8"/>
  <c r="E10" i="8"/>
  <c r="I10" i="8"/>
  <c r="H10" i="8"/>
  <c r="R24" i="8"/>
  <c r="R23" i="8"/>
  <c r="R22" i="8"/>
  <c r="S24" i="8"/>
  <c r="S23" i="8"/>
  <c r="S22" i="8"/>
  <c r="G24" i="8"/>
  <c r="G23" i="8"/>
  <c r="G22" i="8"/>
  <c r="H24" i="8"/>
  <c r="H23" i="8"/>
  <c r="H22" i="8"/>
  <c r="I24" i="8"/>
  <c r="I23" i="8"/>
  <c r="I22" i="8"/>
  <c r="F18" i="8"/>
  <c r="F17" i="8"/>
  <c r="F16" i="8"/>
  <c r="F14" i="8"/>
  <c r="F13" i="8"/>
  <c r="F12" i="8"/>
  <c r="F15" i="8" s="1"/>
  <c r="C15" i="8"/>
  <c r="C19" i="8" s="1"/>
  <c r="G15" i="8"/>
  <c r="G19" i="8" s="1"/>
  <c r="D15" i="8"/>
  <c r="D19" i="8" s="1"/>
  <c r="H15" i="8"/>
  <c r="H19" i="8" s="1"/>
  <c r="E15" i="8"/>
  <c r="E19" i="8" s="1"/>
  <c r="I15" i="8"/>
  <c r="I25" i="8" s="1"/>
  <c r="R15" i="8"/>
  <c r="R19" i="8" s="1"/>
  <c r="S19" i="8"/>
  <c r="T15" i="8"/>
  <c r="Q15" i="8"/>
  <c r="Q19" i="8" s="1"/>
  <c r="P15" i="8"/>
  <c r="O15" i="8"/>
  <c r="N15" i="8"/>
  <c r="S15" i="8"/>
  <c r="Y20" i="9"/>
  <c r="X20" i="9"/>
  <c r="W20" i="9"/>
  <c r="V20" i="9"/>
  <c r="U20" i="9"/>
  <c r="T20" i="9"/>
  <c r="S20" i="9"/>
  <c r="R20" i="9"/>
  <c r="Q20" i="9"/>
  <c r="P20" i="9"/>
  <c r="O20" i="9"/>
  <c r="N20" i="9"/>
  <c r="L20" i="9"/>
  <c r="M20" i="9"/>
  <c r="J20" i="9"/>
  <c r="I20" i="9"/>
  <c r="H20" i="9"/>
  <c r="G20" i="9"/>
  <c r="F20" i="9"/>
  <c r="E20" i="9"/>
  <c r="D20" i="9"/>
  <c r="C20" i="9"/>
  <c r="AC18" i="9"/>
  <c r="J3" i="1" s="1"/>
  <c r="HR14" i="9"/>
  <c r="HR3" i="9"/>
  <c r="HQ14" i="9"/>
  <c r="HQ3" i="9"/>
  <c r="HP14" i="9"/>
  <c r="HP3" i="9"/>
  <c r="GD14" i="9"/>
  <c r="GE14" i="9" s="1"/>
  <c r="GF14" i="9" s="1"/>
  <c r="GG14" i="9" s="1"/>
  <c r="GH14" i="9" s="1"/>
  <c r="GI14" i="9" s="1"/>
  <c r="GJ14" i="9" s="1"/>
  <c r="GK14" i="9" s="1"/>
  <c r="GL14" i="9" s="1"/>
  <c r="GM14" i="9" s="1"/>
  <c r="GN14" i="9" s="1"/>
  <c r="GO14" i="9" s="1"/>
  <c r="GP14" i="9" s="1"/>
  <c r="GQ14" i="9" s="1"/>
  <c r="GR14" i="9" s="1"/>
  <c r="GS14" i="9" s="1"/>
  <c r="GT14" i="9" s="1"/>
  <c r="GU14" i="9" s="1"/>
  <c r="GV14" i="9" s="1"/>
  <c r="GW14" i="9" s="1"/>
  <c r="GX14" i="9" s="1"/>
  <c r="GY14" i="9" s="1"/>
  <c r="GZ14" i="9" s="1"/>
  <c r="HA14" i="9" s="1"/>
  <c r="HB14" i="9" s="1"/>
  <c r="HC14" i="9" s="1"/>
  <c r="HD14" i="9" s="1"/>
  <c r="HE14" i="9" s="1"/>
  <c r="HF14" i="9" s="1"/>
  <c r="HG14" i="9" s="1"/>
  <c r="HH14" i="9" s="1"/>
  <c r="HI14" i="9" s="1"/>
  <c r="HJ14" i="9" s="1"/>
  <c r="HK14" i="9" s="1"/>
  <c r="HL14" i="9" s="1"/>
  <c r="HM14" i="9" s="1"/>
  <c r="HN14" i="9" s="1"/>
  <c r="HO14" i="9" s="1"/>
  <c r="GD3" i="9"/>
  <c r="GE3" i="9" s="1"/>
  <c r="GF3" i="9" s="1"/>
  <c r="GG3" i="9" s="1"/>
  <c r="GH3" i="9" s="1"/>
  <c r="GI3" i="9" s="1"/>
  <c r="GJ3" i="9" s="1"/>
  <c r="GK3" i="9" s="1"/>
  <c r="GL3" i="9" s="1"/>
  <c r="GM3" i="9" s="1"/>
  <c r="GN3" i="9" s="1"/>
  <c r="GO3" i="9" s="1"/>
  <c r="GP3" i="9" s="1"/>
  <c r="GQ3" i="9" s="1"/>
  <c r="GR3" i="9" s="1"/>
  <c r="GS3" i="9" s="1"/>
  <c r="GT3" i="9" s="1"/>
  <c r="GU3" i="9" s="1"/>
  <c r="GV3" i="9" s="1"/>
  <c r="GW3" i="9" s="1"/>
  <c r="GX3" i="9" s="1"/>
  <c r="GY3" i="9" s="1"/>
  <c r="GZ3" i="9" s="1"/>
  <c r="HA3" i="9" s="1"/>
  <c r="HB3" i="9" s="1"/>
  <c r="HC3" i="9" s="1"/>
  <c r="HD3" i="9" s="1"/>
  <c r="HE3" i="9" s="1"/>
  <c r="HF3" i="9" s="1"/>
  <c r="HG3" i="9" s="1"/>
  <c r="HH3" i="9" s="1"/>
  <c r="HI3" i="9" s="1"/>
  <c r="HJ3" i="9" s="1"/>
  <c r="HK3" i="9" s="1"/>
  <c r="HL3" i="9" s="1"/>
  <c r="HM3" i="9" s="1"/>
  <c r="HN3" i="9" s="1"/>
  <c r="HO3" i="9" s="1"/>
  <c r="AA14" i="9"/>
  <c r="AB14" i="9" s="1"/>
  <c r="AC14" i="9" s="1"/>
  <c r="AD14" i="9" s="1"/>
  <c r="AE14" i="9" s="1"/>
  <c r="AF14" i="9" s="1"/>
  <c r="AG14" i="9" s="1"/>
  <c r="AH14" i="9" s="1"/>
  <c r="AI14" i="9" s="1"/>
  <c r="AJ14" i="9" s="1"/>
  <c r="AK14" i="9" s="1"/>
  <c r="AL14" i="9" s="1"/>
  <c r="AM14" i="9" s="1"/>
  <c r="AN14" i="9" s="1"/>
  <c r="AO14" i="9" s="1"/>
  <c r="AP14" i="9" s="1"/>
  <c r="AQ14" i="9" s="1"/>
  <c r="AR14" i="9" s="1"/>
  <c r="AS14" i="9" s="1"/>
  <c r="AT14" i="9" s="1"/>
  <c r="AU14" i="9" s="1"/>
  <c r="AV14" i="9" s="1"/>
  <c r="AW14" i="9" s="1"/>
  <c r="AX14" i="9" s="1"/>
  <c r="AY14" i="9" s="1"/>
  <c r="AZ14" i="9" s="1"/>
  <c r="BA14" i="9" s="1"/>
  <c r="BB14" i="9" s="1"/>
  <c r="BC14" i="9" s="1"/>
  <c r="BD14" i="9" s="1"/>
  <c r="BE14" i="9" s="1"/>
  <c r="BF14" i="9" s="1"/>
  <c r="BG14" i="9" s="1"/>
  <c r="BH14" i="9" s="1"/>
  <c r="BI14" i="9" s="1"/>
  <c r="BJ14" i="9" s="1"/>
  <c r="BK14" i="9" s="1"/>
  <c r="BL14" i="9" s="1"/>
  <c r="BM14" i="9" s="1"/>
  <c r="BN14" i="9" s="1"/>
  <c r="BO14" i="9" s="1"/>
  <c r="BP14" i="9" s="1"/>
  <c r="BQ14" i="9" s="1"/>
  <c r="BR14" i="9" s="1"/>
  <c r="BS14" i="9" s="1"/>
  <c r="BT14" i="9" s="1"/>
  <c r="BU14" i="9" s="1"/>
  <c r="BV14" i="9" s="1"/>
  <c r="BW14" i="9" s="1"/>
  <c r="BX14" i="9" s="1"/>
  <c r="BY14" i="9" s="1"/>
  <c r="BZ14" i="9" s="1"/>
  <c r="CA14" i="9" s="1"/>
  <c r="CB14" i="9" s="1"/>
  <c r="CC14" i="9" s="1"/>
  <c r="CD14" i="9" s="1"/>
  <c r="CE14" i="9" s="1"/>
  <c r="CF14" i="9" s="1"/>
  <c r="CG14" i="9" s="1"/>
  <c r="CH14" i="9" s="1"/>
  <c r="CI14" i="9" s="1"/>
  <c r="CJ14" i="9" s="1"/>
  <c r="CK14" i="9" s="1"/>
  <c r="CL14" i="9" s="1"/>
  <c r="CM14" i="9" s="1"/>
  <c r="CN14" i="9" s="1"/>
  <c r="CO14" i="9" s="1"/>
  <c r="CP14" i="9" s="1"/>
  <c r="CQ14" i="9" s="1"/>
  <c r="CR14" i="9" s="1"/>
  <c r="CS14" i="9" s="1"/>
  <c r="CT14" i="9" s="1"/>
  <c r="CU14" i="9" s="1"/>
  <c r="CV14" i="9" s="1"/>
  <c r="CW14" i="9" s="1"/>
  <c r="CX14" i="9" s="1"/>
  <c r="CY14" i="9" s="1"/>
  <c r="CZ14" i="9" s="1"/>
  <c r="DA14" i="9" s="1"/>
  <c r="DB14" i="9" s="1"/>
  <c r="DC14" i="9" s="1"/>
  <c r="DD14" i="9" s="1"/>
  <c r="DE14" i="9" s="1"/>
  <c r="DF14" i="9" s="1"/>
  <c r="DG14" i="9" s="1"/>
  <c r="DH14" i="9" s="1"/>
  <c r="DI14" i="9" s="1"/>
  <c r="DJ14" i="9" s="1"/>
  <c r="DK14" i="9" s="1"/>
  <c r="DL14" i="9" s="1"/>
  <c r="DM14" i="9" s="1"/>
  <c r="DN14" i="9" s="1"/>
  <c r="DO14" i="9" s="1"/>
  <c r="DP14" i="9" s="1"/>
  <c r="DQ14" i="9" s="1"/>
  <c r="DR14" i="9" s="1"/>
  <c r="DS14" i="9" s="1"/>
  <c r="DT14" i="9" s="1"/>
  <c r="DU14" i="9" s="1"/>
  <c r="DV14" i="9" s="1"/>
  <c r="DW14" i="9" s="1"/>
  <c r="DX14" i="9" s="1"/>
  <c r="DY14" i="9" s="1"/>
  <c r="DZ14" i="9" s="1"/>
  <c r="EA14" i="9" s="1"/>
  <c r="EB14" i="9" s="1"/>
  <c r="EC14" i="9" s="1"/>
  <c r="ED14" i="9" s="1"/>
  <c r="EE14" i="9" s="1"/>
  <c r="EF14" i="9" s="1"/>
  <c r="EG14" i="9" s="1"/>
  <c r="EH14" i="9" s="1"/>
  <c r="EI14" i="9" s="1"/>
  <c r="EJ14" i="9" s="1"/>
  <c r="EK14" i="9" s="1"/>
  <c r="EL14" i="9" s="1"/>
  <c r="EM14" i="9" s="1"/>
  <c r="EN14" i="9" s="1"/>
  <c r="EO14" i="9" s="1"/>
  <c r="EP14" i="9" s="1"/>
  <c r="EQ14" i="9" s="1"/>
  <c r="ER14" i="9" s="1"/>
  <c r="ES14" i="9" s="1"/>
  <c r="ET14" i="9" s="1"/>
  <c r="EU14" i="9" s="1"/>
  <c r="EV14" i="9" s="1"/>
  <c r="EW14" i="9" s="1"/>
  <c r="EX14" i="9" s="1"/>
  <c r="EY14" i="9" s="1"/>
  <c r="EZ14" i="9" s="1"/>
  <c r="FA14" i="9" s="1"/>
  <c r="FB14" i="9" s="1"/>
  <c r="FC14" i="9" s="1"/>
  <c r="FD14" i="9" s="1"/>
  <c r="FE14" i="9" s="1"/>
  <c r="FF14" i="9" s="1"/>
  <c r="FG14" i="9" s="1"/>
  <c r="FH14" i="9" s="1"/>
  <c r="FI14" i="9" s="1"/>
  <c r="FJ14" i="9" s="1"/>
  <c r="FK14" i="9" s="1"/>
  <c r="FL14" i="9" s="1"/>
  <c r="FM14" i="9" s="1"/>
  <c r="FN14" i="9" s="1"/>
  <c r="FO14" i="9" s="1"/>
  <c r="FP14" i="9" s="1"/>
  <c r="FQ14" i="9" s="1"/>
  <c r="FR14" i="9" s="1"/>
  <c r="FS14" i="9" s="1"/>
  <c r="FT14" i="9" s="1"/>
  <c r="FU14" i="9" s="1"/>
  <c r="FV14" i="9" s="1"/>
  <c r="FW14" i="9" s="1"/>
  <c r="FX14" i="9" s="1"/>
  <c r="FY14" i="9" s="1"/>
  <c r="FZ14" i="9" s="1"/>
  <c r="GA14" i="9" s="1"/>
  <c r="GB14" i="9" s="1"/>
  <c r="GC14" i="9" s="1"/>
  <c r="AA3" i="9"/>
  <c r="AB3" i="9" s="1"/>
  <c r="AC3" i="9" s="1"/>
  <c r="AD3" i="9" s="1"/>
  <c r="AE3" i="9" s="1"/>
  <c r="AF3" i="9" s="1"/>
  <c r="AG3" i="9" s="1"/>
  <c r="AH3" i="9" s="1"/>
  <c r="AI3" i="9" s="1"/>
  <c r="AJ3" i="9" s="1"/>
  <c r="AK3" i="9" s="1"/>
  <c r="AL3" i="9" s="1"/>
  <c r="AM3" i="9" s="1"/>
  <c r="AN3" i="9" s="1"/>
  <c r="AO3" i="9" s="1"/>
  <c r="AP3" i="9" s="1"/>
  <c r="AQ3" i="9" s="1"/>
  <c r="AR3" i="9" s="1"/>
  <c r="AS3" i="9" s="1"/>
  <c r="AT3" i="9" s="1"/>
  <c r="AU3" i="9" s="1"/>
  <c r="AV3" i="9" s="1"/>
  <c r="AW3" i="9" s="1"/>
  <c r="AX3" i="9" s="1"/>
  <c r="AY3" i="9" s="1"/>
  <c r="AZ3" i="9" s="1"/>
  <c r="BA3" i="9" s="1"/>
  <c r="BB3" i="9" s="1"/>
  <c r="BC3" i="9" s="1"/>
  <c r="BD3" i="9" s="1"/>
  <c r="BE3" i="9" s="1"/>
  <c r="BF3" i="9" s="1"/>
  <c r="BG3" i="9" s="1"/>
  <c r="BH3" i="9" s="1"/>
  <c r="BI3" i="9" s="1"/>
  <c r="BJ3" i="9" s="1"/>
  <c r="BK3" i="9" s="1"/>
  <c r="BL3" i="9" s="1"/>
  <c r="BM3" i="9" s="1"/>
  <c r="BN3" i="9" s="1"/>
  <c r="BO3" i="9" s="1"/>
  <c r="BP3" i="9" s="1"/>
  <c r="BQ3" i="9" s="1"/>
  <c r="BR3" i="9" s="1"/>
  <c r="BS3" i="9" s="1"/>
  <c r="BT3" i="9" s="1"/>
  <c r="BU3" i="9" s="1"/>
  <c r="BV3" i="9" s="1"/>
  <c r="BW3" i="9" s="1"/>
  <c r="BX3" i="9" s="1"/>
  <c r="BY3" i="9" s="1"/>
  <c r="BZ3" i="9" s="1"/>
  <c r="CA3" i="9" s="1"/>
  <c r="CB3" i="9" s="1"/>
  <c r="CC3" i="9" s="1"/>
  <c r="CD3" i="9" s="1"/>
  <c r="CE3" i="9" s="1"/>
  <c r="CF3" i="9" s="1"/>
  <c r="CG3" i="9" s="1"/>
  <c r="CH3" i="9" s="1"/>
  <c r="CI3" i="9" s="1"/>
  <c r="CJ3" i="9" s="1"/>
  <c r="CK3" i="9" s="1"/>
  <c r="CL3" i="9" s="1"/>
  <c r="CM3" i="9" s="1"/>
  <c r="CN3" i="9" s="1"/>
  <c r="CO3" i="9" s="1"/>
  <c r="CP3" i="9" s="1"/>
  <c r="CQ3" i="9" s="1"/>
  <c r="CR3" i="9" s="1"/>
  <c r="CS3" i="9" s="1"/>
  <c r="CT3" i="9" s="1"/>
  <c r="CU3" i="9" s="1"/>
  <c r="CV3" i="9" s="1"/>
  <c r="CW3" i="9" s="1"/>
  <c r="CX3" i="9" s="1"/>
  <c r="CY3" i="9" s="1"/>
  <c r="CZ3" i="9" s="1"/>
  <c r="DA3" i="9" s="1"/>
  <c r="DB3" i="9" s="1"/>
  <c r="DC3" i="9" s="1"/>
  <c r="DD3" i="9" s="1"/>
  <c r="DE3" i="9" s="1"/>
  <c r="DF3" i="9" s="1"/>
  <c r="DG3" i="9" s="1"/>
  <c r="DH3" i="9" s="1"/>
  <c r="DI3" i="9" s="1"/>
  <c r="DJ3" i="9" s="1"/>
  <c r="DK3" i="9" s="1"/>
  <c r="DL3" i="9" s="1"/>
  <c r="DM3" i="9" s="1"/>
  <c r="DN3" i="9" s="1"/>
  <c r="DO3" i="9" s="1"/>
  <c r="DP3" i="9" s="1"/>
  <c r="DQ3" i="9" s="1"/>
  <c r="DR3" i="9" s="1"/>
  <c r="DS3" i="9" s="1"/>
  <c r="DT3" i="9" s="1"/>
  <c r="DU3" i="9" s="1"/>
  <c r="DV3" i="9" s="1"/>
  <c r="DW3" i="9" s="1"/>
  <c r="DX3" i="9" s="1"/>
  <c r="DY3" i="9" s="1"/>
  <c r="DZ3" i="9" s="1"/>
  <c r="EA3" i="9" s="1"/>
  <c r="EB3" i="9" s="1"/>
  <c r="EC3" i="9" s="1"/>
  <c r="ED3" i="9" s="1"/>
  <c r="EE3" i="9" s="1"/>
  <c r="EF3" i="9" s="1"/>
  <c r="EG3" i="9" s="1"/>
  <c r="EH3" i="9" s="1"/>
  <c r="EI3" i="9" s="1"/>
  <c r="EJ3" i="9" s="1"/>
  <c r="EK3" i="9" s="1"/>
  <c r="EL3" i="9" s="1"/>
  <c r="EM3" i="9" s="1"/>
  <c r="EN3" i="9" s="1"/>
  <c r="EO3" i="9" s="1"/>
  <c r="EP3" i="9" s="1"/>
  <c r="EQ3" i="9" s="1"/>
  <c r="ER3" i="9" s="1"/>
  <c r="ES3" i="9" s="1"/>
  <c r="ET3" i="9" s="1"/>
  <c r="EU3" i="9" s="1"/>
  <c r="EV3" i="9" s="1"/>
  <c r="EW3" i="9" s="1"/>
  <c r="EX3" i="9" s="1"/>
  <c r="EY3" i="9" s="1"/>
  <c r="EZ3" i="9" s="1"/>
  <c r="FA3" i="9" s="1"/>
  <c r="FB3" i="9" s="1"/>
  <c r="FC3" i="9" s="1"/>
  <c r="FD3" i="9" s="1"/>
  <c r="FE3" i="9" s="1"/>
  <c r="FF3" i="9" s="1"/>
  <c r="FG3" i="9" s="1"/>
  <c r="FH3" i="9" s="1"/>
  <c r="FI3" i="9" s="1"/>
  <c r="FJ3" i="9" s="1"/>
  <c r="FK3" i="9" s="1"/>
  <c r="FL3" i="9" s="1"/>
  <c r="FM3" i="9" s="1"/>
  <c r="FN3" i="9" s="1"/>
  <c r="FO3" i="9" s="1"/>
  <c r="FP3" i="9" s="1"/>
  <c r="FQ3" i="9" s="1"/>
  <c r="FR3" i="9" s="1"/>
  <c r="FS3" i="9" s="1"/>
  <c r="FT3" i="9" s="1"/>
  <c r="FU3" i="9" s="1"/>
  <c r="FV3" i="9" s="1"/>
  <c r="FW3" i="9" s="1"/>
  <c r="FX3" i="9" s="1"/>
  <c r="FY3" i="9" s="1"/>
  <c r="FZ3" i="9" s="1"/>
  <c r="GA3" i="9" s="1"/>
  <c r="GB3" i="9" s="1"/>
  <c r="GC3" i="9" s="1"/>
  <c r="Z14" i="9"/>
  <c r="Z3" i="9"/>
  <c r="Q17" i="9"/>
  <c r="R17" i="9"/>
  <c r="S17" i="9"/>
  <c r="T17" i="9"/>
  <c r="U17" i="9"/>
  <c r="V17" i="9"/>
  <c r="W17" i="9"/>
  <c r="X17" i="9"/>
  <c r="Y17" i="9"/>
  <c r="Q18" i="9"/>
  <c r="R18" i="9"/>
  <c r="S18" i="9"/>
  <c r="T18" i="9"/>
  <c r="U18" i="9"/>
  <c r="V18" i="9"/>
  <c r="W18" i="9"/>
  <c r="X18" i="9"/>
  <c r="Y18" i="9"/>
  <c r="Q19" i="9"/>
  <c r="R19" i="9"/>
  <c r="S19" i="9"/>
  <c r="T19" i="9"/>
  <c r="U19" i="9"/>
  <c r="V19" i="9"/>
  <c r="W19" i="9"/>
  <c r="X19" i="9"/>
  <c r="Y19" i="9"/>
  <c r="R8" i="9"/>
  <c r="S8" i="9" s="1"/>
  <c r="T8" i="9" s="1"/>
  <c r="U8" i="9" s="1"/>
  <c r="V8" i="9" s="1"/>
  <c r="W8" i="9" s="1"/>
  <c r="X8" i="9" s="1"/>
  <c r="Y8" i="9" s="1"/>
  <c r="R7" i="9"/>
  <c r="R9" i="9" s="1"/>
  <c r="Q9" i="9"/>
  <c r="Q8" i="9"/>
  <c r="Q7" i="9"/>
  <c r="R5" i="9"/>
  <c r="S5" i="9" s="1"/>
  <c r="T5" i="9" s="1"/>
  <c r="U5" i="9" s="1"/>
  <c r="V5" i="9" s="1"/>
  <c r="W5" i="9" s="1"/>
  <c r="X5" i="9" s="1"/>
  <c r="Y5" i="9" s="1"/>
  <c r="R4" i="9"/>
  <c r="R6" i="9" s="1"/>
  <c r="Q6" i="9"/>
  <c r="Q5" i="9"/>
  <c r="Q4" i="9"/>
  <c r="Q13" i="9"/>
  <c r="Q12" i="9"/>
  <c r="Q11" i="9"/>
  <c r="Q10" i="9"/>
  <c r="P19" i="9"/>
  <c r="P18" i="9"/>
  <c r="P17" i="9"/>
  <c r="J14" i="9"/>
  <c r="J13" i="9"/>
  <c r="J12" i="9"/>
  <c r="J11" i="9"/>
  <c r="J10" i="9"/>
  <c r="J19" i="9"/>
  <c r="J18" i="9"/>
  <c r="J17" i="9"/>
  <c r="J9" i="9"/>
  <c r="J8" i="9"/>
  <c r="J7" i="9"/>
  <c r="J6" i="9"/>
  <c r="J5" i="9"/>
  <c r="J4" i="9"/>
  <c r="P14" i="9"/>
  <c r="P13" i="9"/>
  <c r="P12" i="9"/>
  <c r="P11" i="9"/>
  <c r="P10" i="9"/>
  <c r="P9" i="9"/>
  <c r="P8" i="9"/>
  <c r="P7" i="9"/>
  <c r="P6" i="9"/>
  <c r="P5" i="9"/>
  <c r="P4" i="9"/>
  <c r="O19" i="9"/>
  <c r="N19" i="9"/>
  <c r="M19" i="9"/>
  <c r="I19" i="9"/>
  <c r="H19" i="9"/>
  <c r="G19" i="9"/>
  <c r="H18" i="9"/>
  <c r="G18" i="9"/>
  <c r="H17" i="9"/>
  <c r="G17" i="9"/>
  <c r="I18" i="9"/>
  <c r="I17" i="9"/>
  <c r="N18" i="9"/>
  <c r="M18" i="9"/>
  <c r="N17" i="9"/>
  <c r="M17" i="9"/>
  <c r="O18" i="9"/>
  <c r="O17" i="9"/>
  <c r="N4" i="9"/>
  <c r="N6" i="9" s="1"/>
  <c r="N9" i="9" s="1"/>
  <c r="N14" i="9" s="1"/>
  <c r="M9" i="9"/>
  <c r="M14" i="9" s="1"/>
  <c r="L9" i="9"/>
  <c r="L14" i="9" s="1"/>
  <c r="M6" i="9"/>
  <c r="L6" i="9"/>
  <c r="F6" i="9"/>
  <c r="F9" i="9" s="1"/>
  <c r="F13" i="9"/>
  <c r="F12" i="9"/>
  <c r="F11" i="9"/>
  <c r="F10" i="9"/>
  <c r="F8" i="9"/>
  <c r="F7" i="9"/>
  <c r="F5" i="9"/>
  <c r="F4" i="9"/>
  <c r="O9" i="9"/>
  <c r="O14" i="9" s="1"/>
  <c r="O6" i="9"/>
  <c r="C6" i="9"/>
  <c r="G6" i="9"/>
  <c r="G9" i="9" s="1"/>
  <c r="G14" i="9" s="1"/>
  <c r="D6" i="9"/>
  <c r="D9" i="9" s="1"/>
  <c r="D14" i="9" s="1"/>
  <c r="C9" i="9"/>
  <c r="C14" i="9" s="1"/>
  <c r="E9" i="9"/>
  <c r="H9" i="9"/>
  <c r="H14" i="9" s="1"/>
  <c r="H6" i="9"/>
  <c r="E6" i="9"/>
  <c r="I6" i="9"/>
  <c r="I9" i="9"/>
  <c r="I14" i="9" s="1"/>
  <c r="M3" i="9"/>
  <c r="N3" i="9" s="1"/>
  <c r="O3" i="9" s="1"/>
  <c r="P3" i="9" s="1"/>
  <c r="Q3" i="9" s="1"/>
  <c r="R3" i="9" s="1"/>
  <c r="S3" i="9" s="1"/>
  <c r="T3" i="9" s="1"/>
  <c r="U3" i="9" s="1"/>
  <c r="V3" i="9" s="1"/>
  <c r="W3" i="9" s="1"/>
  <c r="X3" i="9" s="1"/>
  <c r="Y3" i="9" s="1"/>
  <c r="N3" i="8"/>
  <c r="O3" i="8" s="1"/>
  <c r="P3" i="8" s="1"/>
  <c r="Q3" i="8" s="1"/>
  <c r="R3" i="8" s="1"/>
  <c r="S3" i="8" s="1"/>
  <c r="T3" i="8" s="1"/>
  <c r="U3" i="8" s="1"/>
  <c r="V3" i="8" s="1"/>
  <c r="W3" i="8" s="1"/>
  <c r="X3" i="8" s="1"/>
  <c r="Y3" i="8" s="1"/>
  <c r="Z3" i="8" s="1"/>
  <c r="AA3" i="8" s="1"/>
  <c r="AB3" i="8" s="1"/>
  <c r="AC3" i="8" s="1"/>
  <c r="AD3" i="8" s="1"/>
  <c r="N3" i="6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N3" i="5"/>
  <c r="O3" i="5" s="1"/>
  <c r="P3" i="5" s="1"/>
  <c r="Q3" i="5" s="1"/>
  <c r="R3" i="5" s="1"/>
  <c r="S3" i="5" s="1"/>
  <c r="T3" i="5" s="1"/>
  <c r="U3" i="5" s="1"/>
  <c r="V3" i="5" s="1"/>
  <c r="W3" i="5" s="1"/>
  <c r="X3" i="5" s="1"/>
  <c r="Y3" i="5" s="1"/>
  <c r="Z3" i="5" s="1"/>
  <c r="AA3" i="5" s="1"/>
  <c r="AB3" i="5" s="1"/>
  <c r="AC3" i="5" s="1"/>
  <c r="AD3" i="5" s="1"/>
  <c r="AE3" i="5" s="1"/>
  <c r="N3" i="4"/>
  <c r="O3" i="4" s="1"/>
  <c r="P3" i="4" s="1"/>
  <c r="Q3" i="4" s="1"/>
  <c r="R3" i="4" s="1"/>
  <c r="S3" i="4" s="1"/>
  <c r="T3" i="4" s="1"/>
  <c r="U3" i="4" s="1"/>
  <c r="V3" i="4" s="1"/>
  <c r="W3" i="4" s="1"/>
  <c r="X3" i="4" s="1"/>
  <c r="Y3" i="4" s="1"/>
  <c r="Z3" i="4" s="1"/>
  <c r="AA3" i="4" s="1"/>
  <c r="AB3" i="4" s="1"/>
  <c r="AC3" i="4" s="1"/>
  <c r="AD3" i="4" s="1"/>
  <c r="AE3" i="4" s="1"/>
  <c r="F7" i="1"/>
  <c r="F6" i="1"/>
  <c r="F8" i="1" s="1"/>
  <c r="G6" i="1"/>
  <c r="G7" i="1" s="1"/>
  <c r="F5" i="1"/>
  <c r="X8" i="6" l="1"/>
  <c r="W12" i="6"/>
  <c r="V12" i="6"/>
  <c r="F12" i="6"/>
  <c r="AC15" i="8"/>
  <c r="AC25" i="8" s="1"/>
  <c r="AB25" i="8"/>
  <c r="Z25" i="8"/>
  <c r="W18" i="8"/>
  <c r="X18" i="8" s="1"/>
  <c r="Y18" i="8" s="1"/>
  <c r="Z18" i="8" s="1"/>
  <c r="AA18" i="8" s="1"/>
  <c r="AB18" i="8" s="1"/>
  <c r="AC18" i="8" s="1"/>
  <c r="Y25" i="8"/>
  <c r="W25" i="8"/>
  <c r="X25" i="8"/>
  <c r="V17" i="8"/>
  <c r="W17" i="8" s="1"/>
  <c r="X17" i="8" s="1"/>
  <c r="Y17" i="8" s="1"/>
  <c r="Z17" i="8" s="1"/>
  <c r="AA17" i="8" s="1"/>
  <c r="AB17" i="8" s="1"/>
  <c r="AC17" i="8" s="1"/>
  <c r="AA25" i="8"/>
  <c r="S25" i="8"/>
  <c r="F19" i="8"/>
  <c r="H25" i="8"/>
  <c r="I19" i="8"/>
  <c r="G25" i="8"/>
  <c r="R25" i="8"/>
  <c r="R11" i="9"/>
  <c r="R13" i="9"/>
  <c r="R12" i="9"/>
  <c r="R10" i="9"/>
  <c r="R14" i="9" s="1"/>
  <c r="S7" i="9"/>
  <c r="Q14" i="9"/>
  <c r="S4" i="9"/>
  <c r="E14" i="9"/>
  <c r="F14" i="9"/>
  <c r="Y8" i="6" l="1"/>
  <c r="X12" i="6"/>
  <c r="V19" i="8"/>
  <c r="W19" i="8"/>
  <c r="T7" i="9"/>
  <c r="S9" i="9"/>
  <c r="S6" i="9"/>
  <c r="T4" i="9"/>
  <c r="Z8" i="6" l="1"/>
  <c r="Y12" i="6"/>
  <c r="X19" i="8"/>
  <c r="S12" i="9"/>
  <c r="S10" i="9"/>
  <c r="S14" i="9" s="1"/>
  <c r="S11" i="9"/>
  <c r="S13" i="9"/>
  <c r="U7" i="9"/>
  <c r="T9" i="9"/>
  <c r="U4" i="9"/>
  <c r="T6" i="9"/>
  <c r="Z12" i="6" l="1"/>
  <c r="AA8" i="6"/>
  <c r="Y19" i="8"/>
  <c r="T12" i="9"/>
  <c r="T11" i="9"/>
  <c r="T13" i="9"/>
  <c r="T10" i="9"/>
  <c r="T14" i="9" s="1"/>
  <c r="U9" i="9"/>
  <c r="V7" i="9"/>
  <c r="U6" i="9"/>
  <c r="V4" i="9"/>
  <c r="AB8" i="6" l="1"/>
  <c r="AA12" i="6"/>
  <c r="Z19" i="8"/>
  <c r="U12" i="9"/>
  <c r="U11" i="9"/>
  <c r="U13" i="9"/>
  <c r="U10" i="9"/>
  <c r="U14" i="9" s="1"/>
  <c r="W7" i="9"/>
  <c r="V9" i="9"/>
  <c r="W4" i="9"/>
  <c r="V6" i="9"/>
  <c r="AC8" i="6" l="1"/>
  <c r="AC12" i="6" s="1"/>
  <c r="AB12" i="6"/>
  <c r="AA19" i="8"/>
  <c r="V13" i="9"/>
  <c r="V12" i="9"/>
  <c r="V11" i="9"/>
  <c r="V10" i="9"/>
  <c r="V14" i="9" s="1"/>
  <c r="X7" i="9"/>
  <c r="W9" i="9"/>
  <c r="W6" i="9"/>
  <c r="X4" i="9"/>
  <c r="AC19" i="8" l="1"/>
  <c r="AD19" i="8" s="1"/>
  <c r="AE19" i="8" s="1"/>
  <c r="AF19" i="8" s="1"/>
  <c r="AG19" i="8" s="1"/>
  <c r="AH19" i="8" s="1"/>
  <c r="AI19" i="8" s="1"/>
  <c r="AJ19" i="8" s="1"/>
  <c r="AK19" i="8" s="1"/>
  <c r="AL19" i="8" s="1"/>
  <c r="AM19" i="8" s="1"/>
  <c r="AN19" i="8" s="1"/>
  <c r="AO19" i="8" s="1"/>
  <c r="AP19" i="8" s="1"/>
  <c r="AQ19" i="8" s="1"/>
  <c r="AR19" i="8" s="1"/>
  <c r="AS19" i="8" s="1"/>
  <c r="AT19" i="8" s="1"/>
  <c r="AU19" i="8" s="1"/>
  <c r="AV19" i="8" s="1"/>
  <c r="AW19" i="8" s="1"/>
  <c r="AX19" i="8" s="1"/>
  <c r="AY19" i="8" s="1"/>
  <c r="AZ19" i="8" s="1"/>
  <c r="BA19" i="8" s="1"/>
  <c r="BB19" i="8" s="1"/>
  <c r="BC19" i="8" s="1"/>
  <c r="BD19" i="8" s="1"/>
  <c r="BE19" i="8" s="1"/>
  <c r="BF19" i="8" s="1"/>
  <c r="BG19" i="8" s="1"/>
  <c r="BH19" i="8" s="1"/>
  <c r="BI19" i="8" s="1"/>
  <c r="BJ19" i="8" s="1"/>
  <c r="BK19" i="8" s="1"/>
  <c r="BL19" i="8" s="1"/>
  <c r="BM19" i="8" s="1"/>
  <c r="BN19" i="8" s="1"/>
  <c r="BO19" i="8" s="1"/>
  <c r="BP19" i="8" s="1"/>
  <c r="BQ19" i="8" s="1"/>
  <c r="BR19" i="8" s="1"/>
  <c r="BS19" i="8" s="1"/>
  <c r="BT19" i="8" s="1"/>
  <c r="BU19" i="8" s="1"/>
  <c r="BV19" i="8" s="1"/>
  <c r="BW19" i="8" s="1"/>
  <c r="BX19" i="8" s="1"/>
  <c r="BY19" i="8" s="1"/>
  <c r="BZ19" i="8" s="1"/>
  <c r="CA19" i="8" s="1"/>
  <c r="CB19" i="8" s="1"/>
  <c r="CC19" i="8" s="1"/>
  <c r="CD19" i="8" s="1"/>
  <c r="CE19" i="8" s="1"/>
  <c r="CF19" i="8" s="1"/>
  <c r="CG19" i="8" s="1"/>
  <c r="CH19" i="8" s="1"/>
  <c r="CI19" i="8" s="1"/>
  <c r="CJ19" i="8" s="1"/>
  <c r="CK19" i="8" s="1"/>
  <c r="CL19" i="8" s="1"/>
  <c r="CM19" i="8" s="1"/>
  <c r="CN19" i="8" s="1"/>
  <c r="CO19" i="8" s="1"/>
  <c r="CP19" i="8" s="1"/>
  <c r="CQ19" i="8" s="1"/>
  <c r="CR19" i="8" s="1"/>
  <c r="CS19" i="8" s="1"/>
  <c r="CT19" i="8" s="1"/>
  <c r="CU19" i="8" s="1"/>
  <c r="CV19" i="8" s="1"/>
  <c r="CW19" i="8" s="1"/>
  <c r="CX19" i="8" s="1"/>
  <c r="CY19" i="8" s="1"/>
  <c r="CZ19" i="8" s="1"/>
  <c r="DA19" i="8" s="1"/>
  <c r="DB19" i="8" s="1"/>
  <c r="DC19" i="8" s="1"/>
  <c r="DD19" i="8" s="1"/>
  <c r="DE19" i="8" s="1"/>
  <c r="DF19" i="8" s="1"/>
  <c r="DG19" i="8" s="1"/>
  <c r="DH19" i="8" s="1"/>
  <c r="DI19" i="8" s="1"/>
  <c r="DJ19" i="8" s="1"/>
  <c r="DK19" i="8" s="1"/>
  <c r="DL19" i="8" s="1"/>
  <c r="DM19" i="8" s="1"/>
  <c r="DN19" i="8" s="1"/>
  <c r="DO19" i="8" s="1"/>
  <c r="DP19" i="8" s="1"/>
  <c r="DQ19" i="8" s="1"/>
  <c r="DR19" i="8" s="1"/>
  <c r="DS19" i="8" s="1"/>
  <c r="DT19" i="8" s="1"/>
  <c r="DU19" i="8" s="1"/>
  <c r="DV19" i="8" s="1"/>
  <c r="DW19" i="8" s="1"/>
  <c r="DX19" i="8" s="1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EK19" i="8" s="1"/>
  <c r="EL19" i="8" s="1"/>
  <c r="EM19" i="8" s="1"/>
  <c r="EN19" i="8" s="1"/>
  <c r="EO19" i="8" s="1"/>
  <c r="EP19" i="8" s="1"/>
  <c r="EQ19" i="8" s="1"/>
  <c r="ER19" i="8" s="1"/>
  <c r="ES19" i="8" s="1"/>
  <c r="ET19" i="8" s="1"/>
  <c r="EU19" i="8" s="1"/>
  <c r="EV19" i="8" s="1"/>
  <c r="EW19" i="8" s="1"/>
  <c r="EX19" i="8" s="1"/>
  <c r="EY19" i="8" s="1"/>
  <c r="EZ19" i="8" s="1"/>
  <c r="FA19" i="8" s="1"/>
  <c r="FB19" i="8" s="1"/>
  <c r="FC19" i="8" s="1"/>
  <c r="FD19" i="8" s="1"/>
  <c r="FE19" i="8" s="1"/>
  <c r="FF19" i="8" s="1"/>
  <c r="FG19" i="8" s="1"/>
  <c r="FH19" i="8" s="1"/>
  <c r="FI19" i="8" s="1"/>
  <c r="FJ19" i="8" s="1"/>
  <c r="FK19" i="8" s="1"/>
  <c r="FL19" i="8" s="1"/>
  <c r="FM19" i="8" s="1"/>
  <c r="FN19" i="8" s="1"/>
  <c r="FO19" i="8" s="1"/>
  <c r="FP19" i="8" s="1"/>
  <c r="FQ19" i="8" s="1"/>
  <c r="FR19" i="8" s="1"/>
  <c r="FS19" i="8" s="1"/>
  <c r="FT19" i="8" s="1"/>
  <c r="FU19" i="8" s="1"/>
  <c r="FV19" i="8" s="1"/>
  <c r="FW19" i="8" s="1"/>
  <c r="FX19" i="8" s="1"/>
  <c r="FY19" i="8" s="1"/>
  <c r="FZ19" i="8" s="1"/>
  <c r="GA19" i="8" s="1"/>
  <c r="GB19" i="8" s="1"/>
  <c r="GC19" i="8" s="1"/>
  <c r="GD19" i="8" s="1"/>
  <c r="GE19" i="8" s="1"/>
  <c r="GF19" i="8" s="1"/>
  <c r="GG19" i="8" s="1"/>
  <c r="GH19" i="8" s="1"/>
  <c r="GI19" i="8" s="1"/>
  <c r="GJ19" i="8" s="1"/>
  <c r="GK19" i="8" s="1"/>
  <c r="GL19" i="8" s="1"/>
  <c r="GM19" i="8" s="1"/>
  <c r="GN19" i="8" s="1"/>
  <c r="GO19" i="8" s="1"/>
  <c r="GP19" i="8" s="1"/>
  <c r="GQ19" i="8" s="1"/>
  <c r="GR19" i="8" s="1"/>
  <c r="GS19" i="8" s="1"/>
  <c r="GT19" i="8" s="1"/>
  <c r="GU19" i="8" s="1"/>
  <c r="GV19" i="8" s="1"/>
  <c r="GW19" i="8" s="1"/>
  <c r="GX19" i="8" s="1"/>
  <c r="GY19" i="8" s="1"/>
  <c r="GZ19" i="8" s="1"/>
  <c r="HA19" i="8" s="1"/>
  <c r="HB19" i="8" s="1"/>
  <c r="HC19" i="8" s="1"/>
  <c r="HD19" i="8" s="1"/>
  <c r="HE19" i="8" s="1"/>
  <c r="HF19" i="8" s="1"/>
  <c r="HG19" i="8" s="1"/>
  <c r="HH19" i="8" s="1"/>
  <c r="HI19" i="8" s="1"/>
  <c r="HJ19" i="8" s="1"/>
  <c r="HK19" i="8" s="1"/>
  <c r="HL19" i="8" s="1"/>
  <c r="HM19" i="8" s="1"/>
  <c r="HN19" i="8" s="1"/>
  <c r="HO19" i="8" s="1"/>
  <c r="HP19" i="8" s="1"/>
  <c r="HQ19" i="8" s="1"/>
  <c r="HR19" i="8" s="1"/>
  <c r="HS19" i="8" s="1"/>
  <c r="HT19" i="8" s="1"/>
  <c r="HU19" i="8" s="1"/>
  <c r="HV19" i="8" s="1"/>
  <c r="AB19" i="8"/>
  <c r="W13" i="9"/>
  <c r="W12" i="9"/>
  <c r="W11" i="9"/>
  <c r="W10" i="9"/>
  <c r="W14" i="9" s="1"/>
  <c r="Y7" i="9"/>
  <c r="Y9" i="9" s="1"/>
  <c r="X9" i="9"/>
  <c r="X6" i="9"/>
  <c r="Y4" i="9"/>
  <c r="AG29" i="8" l="1"/>
  <c r="J5" i="1" s="1"/>
  <c r="J8" i="1" s="1"/>
  <c r="J10" i="1" s="1"/>
  <c r="X13" i="9"/>
  <c r="X12" i="9"/>
  <c r="X11" i="9"/>
  <c r="Y11" i="9" s="1"/>
  <c r="X10" i="9"/>
  <c r="X14" i="9" s="1"/>
  <c r="Y13" i="9"/>
  <c r="Y12" i="9"/>
  <c r="Y6" i="9"/>
  <c r="Y10" i="9" l="1"/>
  <c r="Y14" i="9" s="1"/>
</calcChain>
</file>

<file path=xl/sharedStrings.xml><?xml version="1.0" encoding="utf-8"?>
<sst xmlns="http://schemas.openxmlformats.org/spreadsheetml/2006/main" count="135" uniqueCount="64">
  <si>
    <t>P</t>
  </si>
  <si>
    <t>S</t>
  </si>
  <si>
    <t>MC</t>
  </si>
  <si>
    <t>C</t>
  </si>
  <si>
    <t>D</t>
  </si>
  <si>
    <t>EV</t>
  </si>
  <si>
    <t>Q325</t>
  </si>
  <si>
    <t xml:space="preserve">CEO </t>
  </si>
  <si>
    <t xml:space="preserve">CFO </t>
  </si>
  <si>
    <t xml:space="preserve">Linear Networks </t>
  </si>
  <si>
    <t xml:space="preserve">Domestic </t>
  </si>
  <si>
    <t>ABC Television Network</t>
  </si>
  <si>
    <t>Disney</t>
  </si>
  <si>
    <t>Freeform</t>
  </si>
  <si>
    <t>FX</t>
  </si>
  <si>
    <t>National Geographic (owned 73% by the co)</t>
  </si>
  <si>
    <t xml:space="preserve">8 owned ABS tele stations </t>
  </si>
  <si>
    <t>Disney+</t>
  </si>
  <si>
    <t>Disney+ Hotstar</t>
  </si>
  <si>
    <t>Hulu</t>
  </si>
  <si>
    <t xml:space="preserve">Content Sales/Licensing </t>
  </si>
  <si>
    <t>International</t>
  </si>
  <si>
    <t>Star branded gen</t>
  </si>
  <si>
    <t>50% equity investment in A+E Tele Networks, which operates cable channels including A&amp;E, History and Lifetime</t>
  </si>
  <si>
    <t>D2C</t>
  </si>
  <si>
    <t xml:space="preserve">global d2c services that primarily offers gen entertainment and family programming </t>
  </si>
  <si>
    <t>d2c service primarily in India that offers general entertasinment, family, and sports</t>
  </si>
  <si>
    <t>Q124</t>
  </si>
  <si>
    <t>Q224</t>
  </si>
  <si>
    <t>Q324</t>
  </si>
  <si>
    <t>Q424</t>
  </si>
  <si>
    <t>Q125</t>
  </si>
  <si>
    <t>Q225</t>
  </si>
  <si>
    <t>Q425</t>
  </si>
  <si>
    <t xml:space="preserve">Advertising </t>
  </si>
  <si>
    <t xml:space="preserve">Other </t>
  </si>
  <si>
    <t>Subscription Fees</t>
  </si>
  <si>
    <t>Affiliate Fees</t>
  </si>
  <si>
    <t>SVOD Only</t>
  </si>
  <si>
    <t>Live TV + SVOD</t>
  </si>
  <si>
    <t xml:space="preserve">Total Revenues </t>
  </si>
  <si>
    <t>Opex</t>
  </si>
  <si>
    <t>SG&amp;A</t>
  </si>
  <si>
    <t>D&amp;A</t>
  </si>
  <si>
    <t>Equity in Investees</t>
  </si>
  <si>
    <t xml:space="preserve">Operating Income </t>
  </si>
  <si>
    <t xml:space="preserve">Total Revenue </t>
  </si>
  <si>
    <t>Draftkings</t>
  </si>
  <si>
    <t xml:space="preserve">Terminal </t>
  </si>
  <si>
    <t xml:space="preserve">Discount </t>
  </si>
  <si>
    <t>NPV</t>
  </si>
  <si>
    <t xml:space="preserve">LinearTV </t>
  </si>
  <si>
    <t>Sports</t>
  </si>
  <si>
    <t>Content&amp;Licensing</t>
  </si>
  <si>
    <t>Experiences</t>
  </si>
  <si>
    <t>OM%</t>
  </si>
  <si>
    <t>Advertising</t>
  </si>
  <si>
    <t>Total Hulu</t>
  </si>
  <si>
    <t>Shares</t>
  </si>
  <si>
    <t xml:space="preserve">Estimate </t>
  </si>
  <si>
    <t xml:space="preserve">TV/VOD &amp; home entertainment </t>
  </si>
  <si>
    <t>Theatrical Distribution</t>
  </si>
  <si>
    <t>Other</t>
  </si>
  <si>
    <t>Piece Part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</si>
</sst>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7" formatCode="m/d;@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3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indent="1"/>
    </xf>
    <xf numFmtId="14" fontId="0" fillId="0" borderId="0" xfId="0" applyNumberFormat="1"/>
    <xf numFmtId="0" fontId="0" fillId="0" borderId="0" xfId="0" applyAlignment="1">
      <alignment horizontal="left" indent="2"/>
    </xf>
    <xf numFmtId="3" fontId="1" fillId="0" borderId="0" xfId="0" applyNumberFormat="1" applyFont="1"/>
    <xf numFmtId="3" fontId="0" fillId="0" borderId="0" xfId="0" applyNumberFormat="1" applyAlignment="1">
      <alignment horizontal="left" indent="1"/>
    </xf>
    <xf numFmtId="3" fontId="1" fillId="0" borderId="0" xfId="0" applyNumberFormat="1" applyFont="1" applyAlignment="1">
      <alignment horizontal="left" indent="1"/>
    </xf>
    <xf numFmtId="167" fontId="0" fillId="0" borderId="0" xfId="0" applyNumberFormat="1"/>
    <xf numFmtId="9" fontId="0" fillId="0" borderId="0" xfId="0" applyNumberFormat="1"/>
    <xf numFmtId="8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/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10" fontId="0" fillId="0" borderId="0" xfId="0" applyNumberForma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50800</xdr:rowOff>
    </xdr:from>
    <xdr:to>
      <xdr:col>15</xdr:col>
      <xdr:colOff>25400</xdr:colOff>
      <xdr:row>53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ECF821-0198-EF47-B16C-03CF75BD745A}"/>
            </a:ext>
          </a:extLst>
        </xdr:cNvPr>
        <xdr:cNvCxnSpPr/>
      </xdr:nvCxnSpPr>
      <xdr:spPr>
        <a:xfrm>
          <a:off x="7188200" y="50800"/>
          <a:ext cx="25400" cy="10795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25400</xdr:colOff>
      <xdr:row>53</xdr:row>
      <xdr:rowOff>25400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E3AF590-D352-994B-9D5D-EFAE89589E8F}"/>
            </a:ext>
          </a:extLst>
        </xdr:cNvPr>
        <xdr:cNvCxnSpPr/>
      </xdr:nvCxnSpPr>
      <xdr:spPr>
        <a:xfrm>
          <a:off x="4559300" y="0"/>
          <a:ext cx="25400" cy="10795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63500</xdr:rowOff>
    </xdr:from>
    <xdr:to>
      <xdr:col>9</xdr:col>
      <xdr:colOff>12700</xdr:colOff>
      <xdr:row>64</xdr:row>
      <xdr:rowOff>12700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D4C448-5081-6976-612F-95F9D3C8BCAA}"/>
            </a:ext>
          </a:extLst>
        </xdr:cNvPr>
        <xdr:cNvCxnSpPr/>
      </xdr:nvCxnSpPr>
      <xdr:spPr>
        <a:xfrm>
          <a:off x="5105400" y="63500"/>
          <a:ext cx="12700" cy="1132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25400</xdr:colOff>
      <xdr:row>0</xdr:row>
      <xdr:rowOff>0</xdr:rowOff>
    </xdr:from>
    <xdr:to>
      <xdr:col>19</xdr:col>
      <xdr:colOff>38100</xdr:colOff>
      <xdr:row>63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1488EF4-8B9E-274B-92EA-86DECD512D7E}"/>
            </a:ext>
          </a:extLst>
        </xdr:cNvPr>
        <xdr:cNvCxnSpPr/>
      </xdr:nvCxnSpPr>
      <xdr:spPr>
        <a:xfrm>
          <a:off x="10528300" y="0"/>
          <a:ext cx="12700" cy="1132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25400</xdr:colOff>
      <xdr:row>0</xdr:row>
      <xdr:rowOff>63500</xdr:rowOff>
    </xdr:from>
    <xdr:to>
      <xdr:col>19</xdr:col>
      <xdr:colOff>88900</xdr:colOff>
      <xdr:row>50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49CB2B8-B70A-AAAB-B09A-C2B06B34C825}"/>
            </a:ext>
          </a:extLst>
        </xdr:cNvPr>
        <xdr:cNvCxnSpPr/>
      </xdr:nvCxnSpPr>
      <xdr:spPr>
        <a:xfrm>
          <a:off x="11010900" y="63500"/>
          <a:ext cx="63500" cy="1016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12700</xdr:colOff>
      <xdr:row>0</xdr:row>
      <xdr:rowOff>12700</xdr:rowOff>
    </xdr:from>
    <xdr:to>
      <xdr:col>9</xdr:col>
      <xdr:colOff>76200</xdr:colOff>
      <xdr:row>50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A7E6FB7-F43D-7B47-860C-99EA0ECA06BF}"/>
            </a:ext>
          </a:extLst>
        </xdr:cNvPr>
        <xdr:cNvCxnSpPr/>
      </xdr:nvCxnSpPr>
      <xdr:spPr>
        <a:xfrm>
          <a:off x="5803900" y="12700"/>
          <a:ext cx="63500" cy="10160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CEFF2-2851-1942-8D35-A115599ED320}">
  <dimension ref="A2:J32"/>
  <sheetViews>
    <sheetView tabSelected="1" zoomScale="172" workbookViewId="0">
      <selection activeCell="H6" sqref="H6"/>
    </sheetView>
  </sheetViews>
  <sheetFormatPr baseColWidth="10" defaultRowHeight="16" x14ac:dyDescent="0.2"/>
  <cols>
    <col min="1" max="1" width="2.83203125" customWidth="1"/>
    <col min="5" max="5" width="4" bestFit="1" customWidth="1"/>
    <col min="6" max="6" width="7.83203125" style="1" bestFit="1" customWidth="1"/>
    <col min="7" max="7" width="5.5" bestFit="1" customWidth="1"/>
    <col min="9" max="9" width="16.6640625" bestFit="1" customWidth="1"/>
    <col min="10" max="10" width="12.1640625" bestFit="1" customWidth="1"/>
  </cols>
  <sheetData>
    <row r="2" spans="2:10" x14ac:dyDescent="0.2">
      <c r="I2" t="s">
        <v>63</v>
      </c>
    </row>
    <row r="3" spans="2:10" x14ac:dyDescent="0.2">
      <c r="B3" t="s">
        <v>7</v>
      </c>
      <c r="E3" t="s">
        <v>0</v>
      </c>
      <c r="F3" s="1">
        <v>117.38</v>
      </c>
      <c r="I3" t="s">
        <v>51</v>
      </c>
      <c r="J3" s="1">
        <f>+LinearTV!AC18</f>
        <v>41302.587937261836</v>
      </c>
    </row>
    <row r="4" spans="2:10" x14ac:dyDescent="0.2">
      <c r="B4" t="s">
        <v>8</v>
      </c>
      <c r="E4" t="s">
        <v>1</v>
      </c>
      <c r="F4" s="1">
        <v>1797.933833</v>
      </c>
      <c r="G4" t="s">
        <v>6</v>
      </c>
      <c r="I4" t="s">
        <v>52</v>
      </c>
      <c r="J4" s="1">
        <v>5000</v>
      </c>
    </row>
    <row r="5" spans="2:10" x14ac:dyDescent="0.2">
      <c r="E5" t="s">
        <v>2</v>
      </c>
      <c r="F5" s="1">
        <f>+F4*F3</f>
        <v>211041.47331753999</v>
      </c>
      <c r="I5" t="s">
        <v>24</v>
      </c>
      <c r="J5" s="1">
        <f>+D2C!AG29</f>
        <v>101776.53573633669</v>
      </c>
    </row>
    <row r="6" spans="2:10" x14ac:dyDescent="0.2">
      <c r="E6" t="s">
        <v>3</v>
      </c>
      <c r="F6" s="1">
        <f>5367+8671</f>
        <v>14038</v>
      </c>
      <c r="G6" t="str">
        <f>+G4</f>
        <v>Q325</v>
      </c>
      <c r="I6" t="s">
        <v>53</v>
      </c>
      <c r="J6" s="1">
        <f>+'Content&amp;Licensing'!AG23</f>
        <v>18320.086038628608</v>
      </c>
    </row>
    <row r="7" spans="2:10" x14ac:dyDescent="0.2">
      <c r="E7" t="s">
        <v>4</v>
      </c>
      <c r="F7" s="1">
        <f>5732+36531</f>
        <v>42263</v>
      </c>
      <c r="G7" t="str">
        <f>+G6</f>
        <v>Q325</v>
      </c>
      <c r="I7" t="s">
        <v>54</v>
      </c>
      <c r="J7" s="1">
        <v>50000</v>
      </c>
    </row>
    <row r="8" spans="2:10" x14ac:dyDescent="0.2">
      <c r="E8" t="s">
        <v>5</v>
      </c>
      <c r="F8" s="1">
        <f>+F5-F6+F7</f>
        <v>239266.47331753999</v>
      </c>
      <c r="I8" s="21" t="s">
        <v>50</v>
      </c>
      <c r="J8" s="23">
        <f>SUM(J3:J7)</f>
        <v>216399.20971222711</v>
      </c>
    </row>
    <row r="9" spans="2:10" x14ac:dyDescent="0.2">
      <c r="I9" t="s">
        <v>58</v>
      </c>
      <c r="J9" s="1">
        <f>+F4</f>
        <v>1797.933833</v>
      </c>
    </row>
    <row r="10" spans="2:10" x14ac:dyDescent="0.2">
      <c r="B10" s="3" t="s">
        <v>9</v>
      </c>
      <c r="I10" s="21" t="s">
        <v>59</v>
      </c>
      <c r="J10" s="23">
        <f>+IFERROR((J8/J9), "")</f>
        <v>120.35994080557863</v>
      </c>
    </row>
    <row r="11" spans="2:10" x14ac:dyDescent="0.2">
      <c r="B11" t="s">
        <v>10</v>
      </c>
      <c r="J11" s="1"/>
    </row>
    <row r="12" spans="2:10" x14ac:dyDescent="0.2">
      <c r="B12" s="2" t="s">
        <v>11</v>
      </c>
    </row>
    <row r="13" spans="2:10" x14ac:dyDescent="0.2">
      <c r="B13" s="2" t="s">
        <v>12</v>
      </c>
    </row>
    <row r="14" spans="2:10" x14ac:dyDescent="0.2">
      <c r="B14" s="2" t="s">
        <v>13</v>
      </c>
    </row>
    <row r="15" spans="2:10" x14ac:dyDescent="0.2">
      <c r="B15" s="2" t="s">
        <v>14</v>
      </c>
    </row>
    <row r="16" spans="2:10" x14ac:dyDescent="0.2">
      <c r="B16" s="2" t="s">
        <v>15</v>
      </c>
    </row>
    <row r="17" spans="2:3" x14ac:dyDescent="0.2">
      <c r="B17" s="2" t="s">
        <v>16</v>
      </c>
    </row>
    <row r="18" spans="2:3" x14ac:dyDescent="0.2">
      <c r="B18" t="s">
        <v>21</v>
      </c>
    </row>
    <row r="19" spans="2:3" x14ac:dyDescent="0.2">
      <c r="B19" s="2" t="s">
        <v>12</v>
      </c>
    </row>
    <row r="20" spans="2:3" x14ac:dyDescent="0.2">
      <c r="B20" s="2" t="s">
        <v>14</v>
      </c>
    </row>
    <row r="21" spans="2:3" x14ac:dyDescent="0.2">
      <c r="B21" s="2" t="s">
        <v>15</v>
      </c>
    </row>
    <row r="22" spans="2:3" x14ac:dyDescent="0.2">
      <c r="B22" s="2" t="s">
        <v>22</v>
      </c>
    </row>
    <row r="23" spans="2:3" x14ac:dyDescent="0.2">
      <c r="B23" s="2" t="s">
        <v>23</v>
      </c>
    </row>
    <row r="24" spans="2:3" x14ac:dyDescent="0.2">
      <c r="B24" s="2"/>
    </row>
    <row r="25" spans="2:3" x14ac:dyDescent="0.2">
      <c r="B25" s="4" t="s">
        <v>24</v>
      </c>
    </row>
    <row r="26" spans="2:3" x14ac:dyDescent="0.2">
      <c r="B26" s="6" t="s">
        <v>17</v>
      </c>
      <c r="C26" t="s">
        <v>25</v>
      </c>
    </row>
    <row r="27" spans="2:3" x14ac:dyDescent="0.2">
      <c r="B27" s="6" t="s">
        <v>18</v>
      </c>
      <c r="C27" t="s">
        <v>26</v>
      </c>
    </row>
    <row r="28" spans="2:3" x14ac:dyDescent="0.2">
      <c r="B28" s="6" t="s">
        <v>19</v>
      </c>
    </row>
    <row r="29" spans="2:3" x14ac:dyDescent="0.2">
      <c r="B29" s="2" t="s">
        <v>20</v>
      </c>
    </row>
    <row r="32" spans="2:3" x14ac:dyDescent="0.2">
      <c r="B32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D0E2-ACAC-3E47-B54B-12461ED7B1B4}">
  <dimension ref="A1"/>
  <sheetViews>
    <sheetView workbookViewId="0">
      <selection activeCell="D31" sqref="D31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4D456-ED8B-C540-A8A1-A42C2A0C8173}">
  <sheetPr>
    <tabColor theme="9" tint="0.79998168889431442"/>
  </sheetPr>
  <dimension ref="C2:AE3"/>
  <sheetViews>
    <sheetView zoomScale="85" workbookViewId="0">
      <pane xSplit="2" ySplit="3" topLeftCell="C5" activePane="bottomRight" state="frozen"/>
      <selection activeCell="E30" sqref="E30"/>
      <selection pane="topRight" activeCell="E30" sqref="E30"/>
      <selection pane="bottomLeft" activeCell="E30" sqref="E30"/>
      <selection pane="bottomRight" activeCell="N6" sqref="N6"/>
    </sheetView>
  </sheetViews>
  <sheetFormatPr baseColWidth="10" defaultRowHeight="16" x14ac:dyDescent="0.2"/>
  <cols>
    <col min="1" max="1" width="1.5" customWidth="1"/>
    <col min="2" max="2" width="16.5" bestFit="1" customWidth="1"/>
    <col min="3" max="4" width="5.6640625" bestFit="1" customWidth="1"/>
    <col min="5" max="5" width="7.5" bestFit="1" customWidth="1"/>
    <col min="6" max="8" width="5.6640625" bestFit="1" customWidth="1"/>
    <col min="9" max="9" width="7.5" bestFit="1" customWidth="1"/>
    <col min="10" max="10" width="5.6640625" bestFit="1" customWidth="1"/>
    <col min="13" max="31" width="5.33203125" bestFit="1" customWidth="1"/>
  </cols>
  <sheetData>
    <row r="2" spans="3:31" s="5" customFormat="1" x14ac:dyDescent="0.2">
      <c r="E2" s="5">
        <v>45472</v>
      </c>
      <c r="I2" s="5">
        <v>45836</v>
      </c>
    </row>
    <row r="3" spans="3:31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E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si="0"/>
        <v>2036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2E5B-D9E9-644C-9115-F2918BED58DB}">
  <sheetPr>
    <tabColor theme="9" tint="0.79998168889431442"/>
  </sheetPr>
  <dimension ref="B2:HR20"/>
  <sheetViews>
    <sheetView topLeftCell="R1" workbookViewId="0">
      <selection activeCell="AC17" sqref="AC17"/>
    </sheetView>
  </sheetViews>
  <sheetFormatPr baseColWidth="10" defaultRowHeight="16" x14ac:dyDescent="0.2"/>
  <cols>
    <col min="1" max="1" width="1.5" customWidth="1"/>
    <col min="2" max="2" width="17.1640625" bestFit="1" customWidth="1"/>
    <col min="3" max="10" width="6.33203125" bestFit="1" customWidth="1"/>
    <col min="11" max="11" width="3.33203125" customWidth="1"/>
    <col min="12" max="15" width="6.6640625" bestFit="1" customWidth="1"/>
    <col min="16" max="25" width="6.33203125" bestFit="1" customWidth="1"/>
    <col min="26" max="27" width="5.6640625" bestFit="1" customWidth="1"/>
    <col min="28" max="28" width="8.83203125" bestFit="1" customWidth="1"/>
    <col min="29" max="29" width="10.83203125" bestFit="1" customWidth="1"/>
    <col min="30" max="75" width="5.6640625" bestFit="1" customWidth="1"/>
    <col min="76" max="226" width="5.1640625" bestFit="1" customWidth="1"/>
  </cols>
  <sheetData>
    <row r="2" spans="2:226" s="10" customFormat="1" x14ac:dyDescent="0.2">
      <c r="E2" s="10">
        <v>45472</v>
      </c>
      <c r="G2" s="10">
        <v>45654</v>
      </c>
      <c r="I2" s="10">
        <v>45836</v>
      </c>
    </row>
    <row r="3" spans="2:226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L3">
        <v>2021</v>
      </c>
      <c r="M3">
        <f t="shared" ref="M3:AA4" si="0">+L3+1</f>
        <v>2022</v>
      </c>
      <c r="N3">
        <f t="shared" si="0"/>
        <v>2023</v>
      </c>
      <c r="O3">
        <f t="shared" si="0"/>
        <v>2024</v>
      </c>
      <c r="P3">
        <f t="shared" si="0"/>
        <v>2025</v>
      </c>
      <c r="Q3">
        <f t="shared" si="0"/>
        <v>2026</v>
      </c>
      <c r="R3">
        <f t="shared" si="0"/>
        <v>2027</v>
      </c>
      <c r="S3">
        <f t="shared" si="0"/>
        <v>2028</v>
      </c>
      <c r="T3">
        <f t="shared" si="0"/>
        <v>2029</v>
      </c>
      <c r="U3">
        <f t="shared" si="0"/>
        <v>2030</v>
      </c>
      <c r="V3">
        <f t="shared" si="0"/>
        <v>2031</v>
      </c>
      <c r="W3">
        <f t="shared" si="0"/>
        <v>2032</v>
      </c>
      <c r="X3">
        <f t="shared" si="0"/>
        <v>2033</v>
      </c>
      <c r="Y3">
        <f t="shared" si="0"/>
        <v>2034</v>
      </c>
      <c r="Z3">
        <f>+Y3+1</f>
        <v>2035</v>
      </c>
      <c r="AA3">
        <f t="shared" ref="AA3:CL3" si="1">+Z3+1</f>
        <v>2036</v>
      </c>
      <c r="AB3">
        <f t="shared" si="1"/>
        <v>2037</v>
      </c>
      <c r="AC3">
        <f t="shared" si="1"/>
        <v>2038</v>
      </c>
      <c r="AD3">
        <f t="shared" si="1"/>
        <v>2039</v>
      </c>
      <c r="AE3">
        <f t="shared" si="1"/>
        <v>2040</v>
      </c>
      <c r="AF3">
        <f t="shared" si="1"/>
        <v>2041</v>
      </c>
      <c r="AG3">
        <f t="shared" si="1"/>
        <v>2042</v>
      </c>
      <c r="AH3">
        <f t="shared" si="1"/>
        <v>2043</v>
      </c>
      <c r="AI3">
        <f t="shared" si="1"/>
        <v>2044</v>
      </c>
      <c r="AJ3">
        <f t="shared" si="1"/>
        <v>2045</v>
      </c>
      <c r="AK3">
        <f t="shared" si="1"/>
        <v>2046</v>
      </c>
      <c r="AL3">
        <f t="shared" si="1"/>
        <v>2047</v>
      </c>
      <c r="AM3">
        <f t="shared" si="1"/>
        <v>2048</v>
      </c>
      <c r="AN3">
        <f t="shared" si="1"/>
        <v>2049</v>
      </c>
      <c r="AO3">
        <f t="shared" si="1"/>
        <v>2050</v>
      </c>
      <c r="AP3">
        <f t="shared" si="1"/>
        <v>2051</v>
      </c>
      <c r="AQ3">
        <f t="shared" si="1"/>
        <v>2052</v>
      </c>
      <c r="AR3">
        <f t="shared" si="1"/>
        <v>2053</v>
      </c>
      <c r="AS3">
        <f t="shared" si="1"/>
        <v>2054</v>
      </c>
      <c r="AT3">
        <f t="shared" si="1"/>
        <v>2055</v>
      </c>
      <c r="AU3">
        <f t="shared" si="1"/>
        <v>2056</v>
      </c>
      <c r="AV3">
        <f t="shared" si="1"/>
        <v>2057</v>
      </c>
      <c r="AW3">
        <f t="shared" si="1"/>
        <v>2058</v>
      </c>
      <c r="AX3">
        <f t="shared" si="1"/>
        <v>2059</v>
      </c>
      <c r="AY3">
        <f t="shared" si="1"/>
        <v>2060</v>
      </c>
      <c r="AZ3">
        <f t="shared" si="1"/>
        <v>2061</v>
      </c>
      <c r="BA3">
        <f t="shared" si="1"/>
        <v>2062</v>
      </c>
      <c r="BB3">
        <f t="shared" si="1"/>
        <v>2063</v>
      </c>
      <c r="BC3">
        <f t="shared" si="1"/>
        <v>2064</v>
      </c>
      <c r="BD3">
        <f t="shared" si="1"/>
        <v>2065</v>
      </c>
      <c r="BE3">
        <f t="shared" si="1"/>
        <v>2066</v>
      </c>
      <c r="BF3">
        <f t="shared" si="1"/>
        <v>2067</v>
      </c>
      <c r="BG3">
        <f t="shared" si="1"/>
        <v>2068</v>
      </c>
      <c r="BH3">
        <f t="shared" si="1"/>
        <v>2069</v>
      </c>
      <c r="BI3">
        <f t="shared" si="1"/>
        <v>2070</v>
      </c>
      <c r="BJ3">
        <f t="shared" si="1"/>
        <v>2071</v>
      </c>
      <c r="BK3">
        <f t="shared" si="1"/>
        <v>2072</v>
      </c>
      <c r="BL3">
        <f t="shared" si="1"/>
        <v>2073</v>
      </c>
      <c r="BM3">
        <f t="shared" si="1"/>
        <v>2074</v>
      </c>
      <c r="BN3">
        <f t="shared" si="1"/>
        <v>2075</v>
      </c>
      <c r="BO3">
        <f t="shared" si="1"/>
        <v>2076</v>
      </c>
      <c r="BP3">
        <f t="shared" si="1"/>
        <v>2077</v>
      </c>
      <c r="BQ3">
        <f t="shared" si="1"/>
        <v>2078</v>
      </c>
      <c r="BR3">
        <f t="shared" si="1"/>
        <v>2079</v>
      </c>
      <c r="BS3">
        <f t="shared" si="1"/>
        <v>2080</v>
      </c>
      <c r="BT3">
        <f t="shared" si="1"/>
        <v>2081</v>
      </c>
      <c r="BU3">
        <f t="shared" si="1"/>
        <v>2082</v>
      </c>
      <c r="BV3">
        <f t="shared" si="1"/>
        <v>2083</v>
      </c>
      <c r="BW3">
        <f t="shared" si="1"/>
        <v>2084</v>
      </c>
      <c r="BX3">
        <f t="shared" si="1"/>
        <v>2085</v>
      </c>
      <c r="BY3">
        <f t="shared" si="1"/>
        <v>2086</v>
      </c>
      <c r="BZ3">
        <f t="shared" si="1"/>
        <v>2087</v>
      </c>
      <c r="CA3">
        <f t="shared" si="1"/>
        <v>2088</v>
      </c>
      <c r="CB3">
        <f t="shared" si="1"/>
        <v>2089</v>
      </c>
      <c r="CC3">
        <f t="shared" si="1"/>
        <v>2090</v>
      </c>
      <c r="CD3">
        <f t="shared" si="1"/>
        <v>2091</v>
      </c>
      <c r="CE3">
        <f t="shared" si="1"/>
        <v>2092</v>
      </c>
      <c r="CF3">
        <f t="shared" si="1"/>
        <v>2093</v>
      </c>
      <c r="CG3">
        <f t="shared" si="1"/>
        <v>2094</v>
      </c>
      <c r="CH3">
        <f t="shared" si="1"/>
        <v>2095</v>
      </c>
      <c r="CI3">
        <f t="shared" si="1"/>
        <v>2096</v>
      </c>
      <c r="CJ3">
        <f t="shared" si="1"/>
        <v>2097</v>
      </c>
      <c r="CK3">
        <f t="shared" si="1"/>
        <v>2098</v>
      </c>
      <c r="CL3">
        <f t="shared" si="1"/>
        <v>2099</v>
      </c>
      <c r="CM3">
        <f t="shared" ref="CM3:EX3" si="2">+CL3+1</f>
        <v>2100</v>
      </c>
      <c r="CN3">
        <f t="shared" si="2"/>
        <v>2101</v>
      </c>
      <c r="CO3">
        <f t="shared" si="2"/>
        <v>2102</v>
      </c>
      <c r="CP3">
        <f t="shared" si="2"/>
        <v>2103</v>
      </c>
      <c r="CQ3">
        <f t="shared" si="2"/>
        <v>2104</v>
      </c>
      <c r="CR3">
        <f t="shared" si="2"/>
        <v>2105</v>
      </c>
      <c r="CS3">
        <f t="shared" si="2"/>
        <v>2106</v>
      </c>
      <c r="CT3">
        <f t="shared" si="2"/>
        <v>2107</v>
      </c>
      <c r="CU3">
        <f t="shared" si="2"/>
        <v>2108</v>
      </c>
      <c r="CV3">
        <f t="shared" si="2"/>
        <v>2109</v>
      </c>
      <c r="CW3">
        <f t="shared" si="2"/>
        <v>2110</v>
      </c>
      <c r="CX3">
        <f t="shared" si="2"/>
        <v>2111</v>
      </c>
      <c r="CY3">
        <f t="shared" si="2"/>
        <v>2112</v>
      </c>
      <c r="CZ3">
        <f t="shared" si="2"/>
        <v>2113</v>
      </c>
      <c r="DA3">
        <f t="shared" si="2"/>
        <v>2114</v>
      </c>
      <c r="DB3">
        <f t="shared" si="2"/>
        <v>2115</v>
      </c>
      <c r="DC3">
        <f t="shared" si="2"/>
        <v>2116</v>
      </c>
      <c r="DD3">
        <f t="shared" si="2"/>
        <v>2117</v>
      </c>
      <c r="DE3">
        <f t="shared" si="2"/>
        <v>2118</v>
      </c>
      <c r="DF3">
        <f t="shared" si="2"/>
        <v>2119</v>
      </c>
      <c r="DG3">
        <f t="shared" si="2"/>
        <v>2120</v>
      </c>
      <c r="DH3">
        <f t="shared" si="2"/>
        <v>2121</v>
      </c>
      <c r="DI3">
        <f t="shared" si="2"/>
        <v>2122</v>
      </c>
      <c r="DJ3">
        <f t="shared" si="2"/>
        <v>2123</v>
      </c>
      <c r="DK3">
        <f t="shared" si="2"/>
        <v>2124</v>
      </c>
      <c r="DL3">
        <f t="shared" si="2"/>
        <v>2125</v>
      </c>
      <c r="DM3">
        <f t="shared" si="2"/>
        <v>2126</v>
      </c>
      <c r="DN3">
        <f t="shared" si="2"/>
        <v>2127</v>
      </c>
      <c r="DO3">
        <f t="shared" si="2"/>
        <v>2128</v>
      </c>
      <c r="DP3">
        <f t="shared" si="2"/>
        <v>2129</v>
      </c>
      <c r="DQ3">
        <f t="shared" si="2"/>
        <v>2130</v>
      </c>
      <c r="DR3">
        <f t="shared" si="2"/>
        <v>2131</v>
      </c>
      <c r="DS3">
        <f t="shared" si="2"/>
        <v>2132</v>
      </c>
      <c r="DT3">
        <f t="shared" si="2"/>
        <v>2133</v>
      </c>
      <c r="DU3">
        <f t="shared" si="2"/>
        <v>2134</v>
      </c>
      <c r="DV3">
        <f t="shared" si="2"/>
        <v>2135</v>
      </c>
      <c r="DW3">
        <f t="shared" si="2"/>
        <v>2136</v>
      </c>
      <c r="DX3">
        <f t="shared" si="2"/>
        <v>2137</v>
      </c>
      <c r="DY3">
        <f t="shared" si="2"/>
        <v>2138</v>
      </c>
      <c r="DZ3">
        <f t="shared" si="2"/>
        <v>2139</v>
      </c>
      <c r="EA3">
        <f t="shared" si="2"/>
        <v>2140</v>
      </c>
      <c r="EB3">
        <f t="shared" si="2"/>
        <v>2141</v>
      </c>
      <c r="EC3">
        <f t="shared" si="2"/>
        <v>2142</v>
      </c>
      <c r="ED3">
        <f t="shared" si="2"/>
        <v>2143</v>
      </c>
      <c r="EE3">
        <f t="shared" si="2"/>
        <v>2144</v>
      </c>
      <c r="EF3">
        <f t="shared" si="2"/>
        <v>2145</v>
      </c>
      <c r="EG3">
        <f t="shared" si="2"/>
        <v>2146</v>
      </c>
      <c r="EH3">
        <f t="shared" si="2"/>
        <v>2147</v>
      </c>
      <c r="EI3">
        <f t="shared" si="2"/>
        <v>2148</v>
      </c>
      <c r="EJ3">
        <f t="shared" si="2"/>
        <v>2149</v>
      </c>
      <c r="EK3">
        <f t="shared" si="2"/>
        <v>2150</v>
      </c>
      <c r="EL3">
        <f t="shared" si="2"/>
        <v>2151</v>
      </c>
      <c r="EM3">
        <f t="shared" si="2"/>
        <v>2152</v>
      </c>
      <c r="EN3">
        <f t="shared" si="2"/>
        <v>2153</v>
      </c>
      <c r="EO3">
        <f t="shared" si="2"/>
        <v>2154</v>
      </c>
      <c r="EP3">
        <f t="shared" si="2"/>
        <v>2155</v>
      </c>
      <c r="EQ3">
        <f t="shared" si="2"/>
        <v>2156</v>
      </c>
      <c r="ER3">
        <f t="shared" si="2"/>
        <v>2157</v>
      </c>
      <c r="ES3">
        <f t="shared" si="2"/>
        <v>2158</v>
      </c>
      <c r="ET3">
        <f t="shared" si="2"/>
        <v>2159</v>
      </c>
      <c r="EU3">
        <f t="shared" si="2"/>
        <v>2160</v>
      </c>
      <c r="EV3">
        <f t="shared" si="2"/>
        <v>2161</v>
      </c>
      <c r="EW3">
        <f t="shared" si="2"/>
        <v>2162</v>
      </c>
      <c r="EX3">
        <f t="shared" si="2"/>
        <v>2163</v>
      </c>
      <c r="EY3">
        <f t="shared" ref="EY3:GC3" si="3">+EX3+1</f>
        <v>2164</v>
      </c>
      <c r="EZ3">
        <f t="shared" si="3"/>
        <v>2165</v>
      </c>
      <c r="FA3">
        <f t="shared" si="3"/>
        <v>2166</v>
      </c>
      <c r="FB3">
        <f t="shared" si="3"/>
        <v>2167</v>
      </c>
      <c r="FC3">
        <f t="shared" si="3"/>
        <v>2168</v>
      </c>
      <c r="FD3">
        <f t="shared" si="3"/>
        <v>2169</v>
      </c>
      <c r="FE3">
        <f t="shared" si="3"/>
        <v>2170</v>
      </c>
      <c r="FF3">
        <f t="shared" si="3"/>
        <v>2171</v>
      </c>
      <c r="FG3">
        <f t="shared" si="3"/>
        <v>2172</v>
      </c>
      <c r="FH3">
        <f t="shared" si="3"/>
        <v>2173</v>
      </c>
      <c r="FI3">
        <f t="shared" si="3"/>
        <v>2174</v>
      </c>
      <c r="FJ3">
        <f t="shared" si="3"/>
        <v>2175</v>
      </c>
      <c r="FK3">
        <f t="shared" si="3"/>
        <v>2176</v>
      </c>
      <c r="FL3">
        <f t="shared" si="3"/>
        <v>2177</v>
      </c>
      <c r="FM3">
        <f t="shared" si="3"/>
        <v>2178</v>
      </c>
      <c r="FN3">
        <f t="shared" si="3"/>
        <v>2179</v>
      </c>
      <c r="FO3">
        <f t="shared" si="3"/>
        <v>2180</v>
      </c>
      <c r="FP3">
        <f t="shared" si="3"/>
        <v>2181</v>
      </c>
      <c r="FQ3">
        <f t="shared" si="3"/>
        <v>2182</v>
      </c>
      <c r="FR3">
        <f t="shared" si="3"/>
        <v>2183</v>
      </c>
      <c r="FS3">
        <f t="shared" si="3"/>
        <v>2184</v>
      </c>
      <c r="FT3">
        <f t="shared" si="3"/>
        <v>2185</v>
      </c>
      <c r="FU3">
        <f t="shared" si="3"/>
        <v>2186</v>
      </c>
      <c r="FV3">
        <f t="shared" si="3"/>
        <v>2187</v>
      </c>
      <c r="FW3">
        <f t="shared" si="3"/>
        <v>2188</v>
      </c>
      <c r="FX3">
        <f t="shared" si="3"/>
        <v>2189</v>
      </c>
      <c r="FY3">
        <f t="shared" si="3"/>
        <v>2190</v>
      </c>
      <c r="FZ3">
        <f t="shared" si="3"/>
        <v>2191</v>
      </c>
      <c r="GA3">
        <f t="shared" si="3"/>
        <v>2192</v>
      </c>
      <c r="GB3">
        <f t="shared" si="3"/>
        <v>2193</v>
      </c>
      <c r="GC3">
        <f t="shared" si="3"/>
        <v>2194</v>
      </c>
      <c r="GD3">
        <f t="shared" ref="GD3:HO3" si="4">+GC3+1</f>
        <v>2195</v>
      </c>
      <c r="GE3">
        <f t="shared" si="4"/>
        <v>2196</v>
      </c>
      <c r="GF3">
        <f t="shared" si="4"/>
        <v>2197</v>
      </c>
      <c r="GG3">
        <f t="shared" si="4"/>
        <v>2198</v>
      </c>
      <c r="GH3">
        <f t="shared" si="4"/>
        <v>2199</v>
      </c>
      <c r="GI3">
        <f t="shared" si="4"/>
        <v>2200</v>
      </c>
      <c r="GJ3">
        <f t="shared" si="4"/>
        <v>2201</v>
      </c>
      <c r="GK3">
        <f t="shared" si="4"/>
        <v>2202</v>
      </c>
      <c r="GL3">
        <f t="shared" si="4"/>
        <v>2203</v>
      </c>
      <c r="GM3">
        <f t="shared" si="4"/>
        <v>2204</v>
      </c>
      <c r="GN3">
        <f t="shared" si="4"/>
        <v>2205</v>
      </c>
      <c r="GO3">
        <f t="shared" si="4"/>
        <v>2206</v>
      </c>
      <c r="GP3">
        <f t="shared" si="4"/>
        <v>2207</v>
      </c>
      <c r="GQ3">
        <f t="shared" si="4"/>
        <v>2208</v>
      </c>
      <c r="GR3">
        <f t="shared" si="4"/>
        <v>2209</v>
      </c>
      <c r="GS3">
        <f t="shared" si="4"/>
        <v>2210</v>
      </c>
      <c r="GT3">
        <f t="shared" si="4"/>
        <v>2211</v>
      </c>
      <c r="GU3">
        <f t="shared" si="4"/>
        <v>2212</v>
      </c>
      <c r="GV3">
        <f t="shared" si="4"/>
        <v>2213</v>
      </c>
      <c r="GW3">
        <f t="shared" si="4"/>
        <v>2214</v>
      </c>
      <c r="GX3">
        <f t="shared" si="4"/>
        <v>2215</v>
      </c>
      <c r="GY3">
        <f t="shared" si="4"/>
        <v>2216</v>
      </c>
      <c r="GZ3">
        <f t="shared" si="4"/>
        <v>2217</v>
      </c>
      <c r="HA3">
        <f t="shared" si="4"/>
        <v>2218</v>
      </c>
      <c r="HB3">
        <f t="shared" si="4"/>
        <v>2219</v>
      </c>
      <c r="HC3">
        <f t="shared" si="4"/>
        <v>2220</v>
      </c>
      <c r="HD3">
        <f t="shared" si="4"/>
        <v>2221</v>
      </c>
      <c r="HE3">
        <f t="shared" si="4"/>
        <v>2222</v>
      </c>
      <c r="HF3">
        <f t="shared" si="4"/>
        <v>2223</v>
      </c>
      <c r="HG3">
        <f t="shared" si="4"/>
        <v>2224</v>
      </c>
      <c r="HH3">
        <f t="shared" si="4"/>
        <v>2225</v>
      </c>
      <c r="HI3">
        <f t="shared" si="4"/>
        <v>2226</v>
      </c>
      <c r="HJ3">
        <f t="shared" si="4"/>
        <v>2227</v>
      </c>
      <c r="HK3">
        <f t="shared" si="4"/>
        <v>2228</v>
      </c>
      <c r="HL3">
        <f t="shared" si="4"/>
        <v>2229</v>
      </c>
      <c r="HM3">
        <f t="shared" si="4"/>
        <v>2230</v>
      </c>
      <c r="HN3">
        <f t="shared" si="4"/>
        <v>2231</v>
      </c>
      <c r="HO3">
        <f t="shared" si="4"/>
        <v>2232</v>
      </c>
      <c r="HP3">
        <f t="shared" ref="HP3:HR3" si="5">+HO3+1</f>
        <v>2233</v>
      </c>
      <c r="HQ3">
        <f t="shared" si="5"/>
        <v>2234</v>
      </c>
      <c r="HR3">
        <f t="shared" si="5"/>
        <v>2235</v>
      </c>
    </row>
    <row r="4" spans="2:226" s="1" customFormat="1" x14ac:dyDescent="0.2">
      <c r="B4" s="1" t="s">
        <v>10</v>
      </c>
      <c r="C4" s="1">
        <v>1480</v>
      </c>
      <c r="D4" s="1">
        <v>1506</v>
      </c>
      <c r="E4" s="1">
        <v>1451</v>
      </c>
      <c r="F4" s="1">
        <f>+O4-SUM(C4:E4)</f>
        <v>1389</v>
      </c>
      <c r="G4" s="1">
        <v>1454</v>
      </c>
      <c r="H4" s="1">
        <v>1507</v>
      </c>
      <c r="I4" s="1">
        <v>1416</v>
      </c>
      <c r="J4" s="1">
        <f>+F4*0.98</f>
        <v>1361.22</v>
      </c>
      <c r="L4" s="1">
        <v>6045</v>
      </c>
      <c r="M4" s="1">
        <v>6257</v>
      </c>
      <c r="N4" s="1">
        <f t="shared" si="0"/>
        <v>6258</v>
      </c>
      <c r="O4" s="1">
        <v>5826</v>
      </c>
      <c r="P4" s="1">
        <f>SUM(G4:J4)</f>
        <v>5738.22</v>
      </c>
      <c r="Q4" s="1">
        <f>+P4*0.98</f>
        <v>5623.4556000000002</v>
      </c>
      <c r="R4" s="1">
        <f t="shared" ref="R4:AA4" si="6">+Q4*0.98</f>
        <v>5510.9864880000005</v>
      </c>
      <c r="S4" s="1">
        <f t="shared" si="6"/>
        <v>5400.7667582399999</v>
      </c>
      <c r="T4" s="1">
        <f t="shared" si="6"/>
        <v>5292.7514230751995</v>
      </c>
      <c r="U4" s="1">
        <f t="shared" si="6"/>
        <v>5186.8963946136955</v>
      </c>
      <c r="V4" s="1">
        <f t="shared" si="6"/>
        <v>5083.1584667214211</v>
      </c>
      <c r="W4" s="1">
        <f t="shared" si="6"/>
        <v>4981.4952973869922</v>
      </c>
      <c r="X4" s="1">
        <f t="shared" si="6"/>
        <v>4881.8653914392526</v>
      </c>
      <c r="Y4" s="1">
        <f t="shared" si="6"/>
        <v>4784.2280836104674</v>
      </c>
    </row>
    <row r="5" spans="2:226" s="1" customFormat="1" x14ac:dyDescent="0.2">
      <c r="B5" s="1" t="s">
        <v>21</v>
      </c>
      <c r="C5" s="1">
        <v>286</v>
      </c>
      <c r="D5" s="1">
        <v>253</v>
      </c>
      <c r="E5" s="1">
        <v>275</v>
      </c>
      <c r="F5" s="1">
        <f>+O5-SUM(C5:E5)</f>
        <v>232</v>
      </c>
      <c r="G5" s="1">
        <v>201</v>
      </c>
      <c r="H5" s="1">
        <v>136</v>
      </c>
      <c r="I5" s="1">
        <v>134</v>
      </c>
      <c r="J5" s="1">
        <f>+F5*0.98</f>
        <v>227.35999999999999</v>
      </c>
      <c r="L5" s="1">
        <v>1998</v>
      </c>
      <c r="M5" s="1">
        <v>1482</v>
      </c>
      <c r="N5" s="1">
        <v>1233</v>
      </c>
      <c r="O5" s="1">
        <v>1046</v>
      </c>
      <c r="P5" s="1">
        <f t="shared" ref="P5:P14" si="7">SUM(G5:J5)</f>
        <v>698.36</v>
      </c>
      <c r="Q5" s="1">
        <f>+P5*0.98</f>
        <v>684.39279999999997</v>
      </c>
      <c r="R5" s="1">
        <f t="shared" ref="R5:AA5" si="8">+Q5*0.98</f>
        <v>670.70494399999995</v>
      </c>
      <c r="S5" s="1">
        <f t="shared" si="8"/>
        <v>657.29084511999997</v>
      </c>
      <c r="T5" s="1">
        <f t="shared" si="8"/>
        <v>644.14502821759993</v>
      </c>
      <c r="U5" s="1">
        <f t="shared" si="8"/>
        <v>631.26212765324794</v>
      </c>
      <c r="V5" s="1">
        <f t="shared" si="8"/>
        <v>618.63688510018301</v>
      </c>
      <c r="W5" s="1">
        <f t="shared" si="8"/>
        <v>606.26414739817938</v>
      </c>
      <c r="X5" s="1">
        <f t="shared" si="8"/>
        <v>594.13886445021581</v>
      </c>
      <c r="Y5" s="1">
        <f t="shared" si="8"/>
        <v>582.25608716121144</v>
      </c>
    </row>
    <row r="6" spans="2:226" s="7" customFormat="1" x14ac:dyDescent="0.2">
      <c r="B6" s="9" t="s">
        <v>37</v>
      </c>
      <c r="C6" s="7">
        <f>+SUM(C4:C5)</f>
        <v>1766</v>
      </c>
      <c r="D6" s="7">
        <f>+SUM(D4:D5)</f>
        <v>1759</v>
      </c>
      <c r="E6" s="7">
        <f>+SUM(E4:E5)</f>
        <v>1726</v>
      </c>
      <c r="F6" s="7">
        <f>+SUM(F4:F5)</f>
        <v>1621</v>
      </c>
      <c r="G6" s="7">
        <f>+SUM(G4:G5)</f>
        <v>1655</v>
      </c>
      <c r="H6" s="7">
        <f>+SUM(H4:H5)</f>
        <v>1643</v>
      </c>
      <c r="I6" s="7">
        <f>+SUM(I4:I5)</f>
        <v>1550</v>
      </c>
      <c r="J6" s="7">
        <f>+SUM(J4:J5)</f>
        <v>1588.58</v>
      </c>
      <c r="L6" s="7">
        <f t="shared" ref="L6:M6" si="9">+SUM(L4:L5)</f>
        <v>8043</v>
      </c>
      <c r="M6" s="7">
        <f t="shared" si="9"/>
        <v>7739</v>
      </c>
      <c r="N6" s="7">
        <f>+SUM(N4:N5)</f>
        <v>7491</v>
      </c>
      <c r="O6" s="7">
        <f>+SUM(O4:O5)</f>
        <v>6872</v>
      </c>
      <c r="P6" s="1">
        <f t="shared" si="7"/>
        <v>6436.58</v>
      </c>
      <c r="Q6" s="7">
        <f>+SUM(Q4:Q5)</f>
        <v>6307.8483999999999</v>
      </c>
      <c r="R6" s="7">
        <f t="shared" ref="R6:AA6" si="10">+SUM(R4:R5)</f>
        <v>6181.6914320000005</v>
      </c>
      <c r="S6" s="7">
        <f t="shared" si="10"/>
        <v>6058.05760336</v>
      </c>
      <c r="T6" s="7">
        <f t="shared" si="10"/>
        <v>5936.8964512927996</v>
      </c>
      <c r="U6" s="7">
        <f t="shared" si="10"/>
        <v>5818.1585222669437</v>
      </c>
      <c r="V6" s="7">
        <f t="shared" si="10"/>
        <v>5701.7953518216036</v>
      </c>
      <c r="W6" s="7">
        <f t="shared" si="10"/>
        <v>5587.7594447851716</v>
      </c>
      <c r="X6" s="7">
        <f t="shared" si="10"/>
        <v>5476.0042558894684</v>
      </c>
      <c r="Y6" s="7">
        <f t="shared" si="10"/>
        <v>5366.4841707716787</v>
      </c>
    </row>
    <row r="7" spans="2:226" s="1" customFormat="1" x14ac:dyDescent="0.2">
      <c r="B7" s="8" t="s">
        <v>34</v>
      </c>
      <c r="C7" s="1">
        <v>994</v>
      </c>
      <c r="D7" s="1">
        <v>974</v>
      </c>
      <c r="E7" s="1">
        <v>907</v>
      </c>
      <c r="F7" s="1">
        <f>+O7-SUM(C7:E7)</f>
        <v>801</v>
      </c>
      <c r="G7" s="1">
        <v>915</v>
      </c>
      <c r="H7" s="1">
        <v>736</v>
      </c>
      <c r="I7" s="1">
        <v>677</v>
      </c>
      <c r="J7" s="1">
        <f>+F7*0.98</f>
        <v>784.98</v>
      </c>
      <c r="L7" s="1">
        <v>5215</v>
      </c>
      <c r="M7" s="1">
        <v>4877</v>
      </c>
      <c r="N7" s="1">
        <v>4159</v>
      </c>
      <c r="O7" s="1">
        <v>3676</v>
      </c>
      <c r="P7" s="1">
        <f t="shared" si="7"/>
        <v>3112.98</v>
      </c>
      <c r="Q7" s="1">
        <f>+P7*0.98</f>
        <v>3050.7204000000002</v>
      </c>
      <c r="R7" s="1">
        <f t="shared" ref="R7:Y7" si="11">+Q7*0.98</f>
        <v>2989.7059920000002</v>
      </c>
      <c r="S7" s="1">
        <f t="shared" si="11"/>
        <v>2929.9118721600003</v>
      </c>
      <c r="T7" s="1">
        <f t="shared" si="11"/>
        <v>2871.3136347168002</v>
      </c>
      <c r="U7" s="1">
        <f t="shared" si="11"/>
        <v>2813.887362022464</v>
      </c>
      <c r="V7" s="1">
        <f t="shared" si="11"/>
        <v>2757.6096147820149</v>
      </c>
      <c r="W7" s="1">
        <f t="shared" si="11"/>
        <v>2702.4574224863745</v>
      </c>
      <c r="X7" s="1">
        <f t="shared" si="11"/>
        <v>2648.4082740366471</v>
      </c>
      <c r="Y7" s="1">
        <f t="shared" si="11"/>
        <v>2595.4401085559139</v>
      </c>
    </row>
    <row r="8" spans="2:226" s="1" customFormat="1" x14ac:dyDescent="0.2">
      <c r="B8" s="8" t="s">
        <v>35</v>
      </c>
      <c r="C8" s="1">
        <v>43</v>
      </c>
      <c r="D8" s="1">
        <v>32</v>
      </c>
      <c r="E8" s="1">
        <v>30</v>
      </c>
      <c r="F8" s="1">
        <f>+O8-SUM(C8:E8)</f>
        <v>39</v>
      </c>
      <c r="G8" s="1">
        <v>47</v>
      </c>
      <c r="H8" s="1">
        <v>39</v>
      </c>
      <c r="I8" s="1">
        <v>44</v>
      </c>
      <c r="J8" s="1">
        <f>+F8*0.98</f>
        <v>38.22</v>
      </c>
      <c r="L8" s="1">
        <v>258</v>
      </c>
      <c r="M8" s="1">
        <v>212</v>
      </c>
      <c r="N8" s="1">
        <v>173</v>
      </c>
      <c r="O8" s="1">
        <v>144</v>
      </c>
      <c r="P8" s="1">
        <f t="shared" si="7"/>
        <v>168.22</v>
      </c>
      <c r="Q8" s="1">
        <f>+P8*0.98</f>
        <v>164.85560000000001</v>
      </c>
      <c r="R8" s="1">
        <f t="shared" ref="R8:Y8" si="12">+Q8*0.98</f>
        <v>161.55848800000001</v>
      </c>
      <c r="S8" s="1">
        <f t="shared" si="12"/>
        <v>158.32731824000001</v>
      </c>
      <c r="T8" s="1">
        <f t="shared" si="12"/>
        <v>155.1607718752</v>
      </c>
      <c r="U8" s="1">
        <f t="shared" si="12"/>
        <v>152.05755643769601</v>
      </c>
      <c r="V8" s="1">
        <f t="shared" si="12"/>
        <v>149.0164053089421</v>
      </c>
      <c r="W8" s="1">
        <f t="shared" si="12"/>
        <v>146.03607720276327</v>
      </c>
      <c r="X8" s="1">
        <f t="shared" si="12"/>
        <v>143.11535565870801</v>
      </c>
      <c r="Y8" s="1">
        <f t="shared" si="12"/>
        <v>140.25304854553386</v>
      </c>
    </row>
    <row r="9" spans="2:226" s="7" customFormat="1" x14ac:dyDescent="0.2">
      <c r="B9" s="9" t="s">
        <v>46</v>
      </c>
      <c r="C9" s="7">
        <f>SUM(C6:C8)</f>
        <v>2803</v>
      </c>
      <c r="D9" s="7">
        <f>SUM(D6:D8)</f>
        <v>2765</v>
      </c>
      <c r="E9" s="7">
        <f>SUM(E6:E8)</f>
        <v>2663</v>
      </c>
      <c r="F9" s="7">
        <f>SUM(F6:F8)</f>
        <v>2461</v>
      </c>
      <c r="G9" s="7">
        <f>SUM(G6:G8)</f>
        <v>2617</v>
      </c>
      <c r="H9" s="7">
        <f>SUM(H6:H8)</f>
        <v>2418</v>
      </c>
      <c r="I9" s="7">
        <f>SUM(I6:I8)</f>
        <v>2271</v>
      </c>
      <c r="J9" s="7">
        <f>SUM(J6:J8)</f>
        <v>2411.7799999999997</v>
      </c>
      <c r="L9" s="7">
        <f>SUM(L6:L8)</f>
        <v>13516</v>
      </c>
      <c r="M9" s="7">
        <f>SUM(M6:M8)</f>
        <v>12828</v>
      </c>
      <c r="N9" s="7">
        <f>SUM(N6:N8)</f>
        <v>11823</v>
      </c>
      <c r="O9" s="7">
        <f>SUM(O6:O8)</f>
        <v>10692</v>
      </c>
      <c r="P9" s="1">
        <f t="shared" si="7"/>
        <v>9717.7799999999988</v>
      </c>
      <c r="Q9" s="7">
        <f>SUM(Q6:Q8)</f>
        <v>9523.4244000000017</v>
      </c>
      <c r="R9" s="7">
        <f t="shared" ref="R9:Y9" si="13">SUM(R6:R8)</f>
        <v>9332.9559120000013</v>
      </c>
      <c r="S9" s="7">
        <f t="shared" si="13"/>
        <v>9146.2967937600006</v>
      </c>
      <c r="T9" s="7">
        <f t="shared" si="13"/>
        <v>8963.3708578848</v>
      </c>
      <c r="U9" s="7">
        <f t="shared" si="13"/>
        <v>8784.1034407271036</v>
      </c>
      <c r="V9" s="7">
        <f t="shared" si="13"/>
        <v>8608.4213719125619</v>
      </c>
      <c r="W9" s="7">
        <f t="shared" si="13"/>
        <v>8436.2529444743086</v>
      </c>
      <c r="X9" s="7">
        <f t="shared" si="13"/>
        <v>8267.5278855848246</v>
      </c>
      <c r="Y9" s="7">
        <f t="shared" si="13"/>
        <v>8102.1773278731262</v>
      </c>
    </row>
    <row r="10" spans="2:226" s="1" customFormat="1" x14ac:dyDescent="0.2">
      <c r="B10" s="8" t="s">
        <v>41</v>
      </c>
      <c r="C10" s="1">
        <v>-1171</v>
      </c>
      <c r="D10" s="1">
        <v>-1458</v>
      </c>
      <c r="E10" s="1">
        <v>-1209</v>
      </c>
      <c r="F10" s="1">
        <f>+O10-SUM(C10:E10)</f>
        <v>-1245</v>
      </c>
      <c r="G10" s="1">
        <v>-1108</v>
      </c>
      <c r="H10" s="1">
        <v>-1237</v>
      </c>
      <c r="I10" s="1">
        <v>-1059</v>
      </c>
      <c r="J10" s="1">
        <f>+J$9*(I10/I$9)</f>
        <v>-1124.6477410832231</v>
      </c>
      <c r="L10" s="1">
        <v>-6250</v>
      </c>
      <c r="M10" s="1">
        <v>-5777</v>
      </c>
      <c r="N10" s="1">
        <v>-5577</v>
      </c>
      <c r="O10" s="1">
        <v>-5083</v>
      </c>
      <c r="P10" s="1">
        <f t="shared" si="7"/>
        <v>-4528.6477410832231</v>
      </c>
      <c r="Q10" s="1">
        <f>+Q$9*(P10/P$9)</f>
        <v>-4438.0747862615599</v>
      </c>
      <c r="R10" s="1">
        <f t="shared" ref="R10:Y10" si="14">+R$9*(Q10/Q$9)</f>
        <v>-4349.3132905363282</v>
      </c>
      <c r="S10" s="1">
        <f t="shared" si="14"/>
        <v>-4262.3270247256014</v>
      </c>
      <c r="T10" s="1">
        <f t="shared" si="14"/>
        <v>-4177.080484231089</v>
      </c>
      <c r="U10" s="1">
        <f t="shared" si="14"/>
        <v>-4093.538874546467</v>
      </c>
      <c r="V10" s="1">
        <f t="shared" si="14"/>
        <v>-4011.6680970555381</v>
      </c>
      <c r="W10" s="1">
        <f t="shared" si="14"/>
        <v>-3931.4347351144265</v>
      </c>
      <c r="X10" s="1">
        <f t="shared" si="14"/>
        <v>-3852.8060404121388</v>
      </c>
      <c r="Y10" s="1">
        <f t="shared" si="14"/>
        <v>-3775.7499196038953</v>
      </c>
    </row>
    <row r="11" spans="2:226" s="1" customFormat="1" x14ac:dyDescent="0.2">
      <c r="B11" s="8" t="s">
        <v>42</v>
      </c>
      <c r="C11" s="1">
        <v>-557</v>
      </c>
      <c r="D11" s="1">
        <v>-684</v>
      </c>
      <c r="E11" s="1">
        <v>-604</v>
      </c>
      <c r="F11" s="1">
        <f>+O11-SUM(C11:E11)</f>
        <v>-799</v>
      </c>
      <c r="G11" s="1">
        <v>-520</v>
      </c>
      <c r="H11" s="1">
        <v>-523</v>
      </c>
      <c r="I11" s="1">
        <v>-594</v>
      </c>
      <c r="J11" s="1">
        <f>+J$9*(I11/I$9)</f>
        <v>-630.82224570673702</v>
      </c>
      <c r="L11" s="1">
        <v>-2647</v>
      </c>
      <c r="M11" s="1">
        <v>-2571</v>
      </c>
      <c r="N11" s="1">
        <v>-2641</v>
      </c>
      <c r="O11" s="1">
        <v>-2644</v>
      </c>
      <c r="P11" s="1">
        <f t="shared" si="7"/>
        <v>-2267.8222457067368</v>
      </c>
      <c r="Q11" s="1">
        <f>+Q$9*(P11/P$9)</f>
        <v>-2222.4658007926027</v>
      </c>
      <c r="R11" s="1">
        <f t="shared" ref="R11:Y11" si="15">+R$9*(Q11/Q$9)</f>
        <v>-2178.0164847767505</v>
      </c>
      <c r="S11" s="1">
        <f t="shared" si="15"/>
        <v>-2134.4561550812155</v>
      </c>
      <c r="T11" s="1">
        <f t="shared" si="15"/>
        <v>-2091.7670319795911</v>
      </c>
      <c r="U11" s="1">
        <f t="shared" si="15"/>
        <v>-2049.9316913399994</v>
      </c>
      <c r="V11" s="1">
        <f t="shared" si="15"/>
        <v>-2008.9330575131994</v>
      </c>
      <c r="W11" s="1">
        <f t="shared" si="15"/>
        <v>-1968.754396362935</v>
      </c>
      <c r="X11" s="1">
        <f t="shared" si="15"/>
        <v>-1929.3793084356769</v>
      </c>
      <c r="Y11" s="1">
        <f t="shared" si="15"/>
        <v>-1890.7917222669628</v>
      </c>
    </row>
    <row r="12" spans="2:226" s="1" customFormat="1" x14ac:dyDescent="0.2">
      <c r="B12" s="8" t="s">
        <v>43</v>
      </c>
      <c r="C12" s="1">
        <v>-12</v>
      </c>
      <c r="D12" s="1">
        <v>-11</v>
      </c>
      <c r="E12" s="1">
        <v>-11</v>
      </c>
      <c r="F12" s="1">
        <f>+O12-SUM(C12:E12)</f>
        <v>-18</v>
      </c>
      <c r="G12" s="1">
        <v>-14</v>
      </c>
      <c r="H12" s="1">
        <v>-18</v>
      </c>
      <c r="I12" s="1">
        <v>-19</v>
      </c>
      <c r="J12" s="1">
        <f>+J$9*(I12/I$9)</f>
        <v>-20.177815940114485</v>
      </c>
      <c r="L12" s="1">
        <v>-78</v>
      </c>
      <c r="M12" s="1">
        <v>-65</v>
      </c>
      <c r="N12" s="1">
        <v>-54</v>
      </c>
      <c r="O12" s="1">
        <v>-52</v>
      </c>
      <c r="P12" s="1">
        <f t="shared" si="7"/>
        <v>-71.177815940114485</v>
      </c>
      <c r="Q12" s="1">
        <f>+Q$9*(P12/P$9)</f>
        <v>-69.754259621312215</v>
      </c>
      <c r="R12" s="1">
        <f t="shared" ref="R12:Y12" si="16">+R$9*(Q12/Q$9)</f>
        <v>-68.359174428885964</v>
      </c>
      <c r="S12" s="1">
        <f t="shared" si="16"/>
        <v>-66.991990940308241</v>
      </c>
      <c r="T12" s="1">
        <f t="shared" si="16"/>
        <v>-65.652151121502072</v>
      </c>
      <c r="U12" s="1">
        <f t="shared" si="16"/>
        <v>-64.339108099072035</v>
      </c>
      <c r="V12" s="1">
        <f t="shared" si="16"/>
        <v>-63.0523259370906</v>
      </c>
      <c r="W12" s="1">
        <f t="shared" si="16"/>
        <v>-61.791279418348772</v>
      </c>
      <c r="X12" s="1">
        <f t="shared" si="16"/>
        <v>-60.555453829981815</v>
      </c>
      <c r="Y12" s="1">
        <f t="shared" si="16"/>
        <v>-59.34434475338216</v>
      </c>
    </row>
    <row r="13" spans="2:226" s="1" customFormat="1" x14ac:dyDescent="0.2">
      <c r="B13" s="8" t="s">
        <v>44</v>
      </c>
      <c r="C13" s="1">
        <v>173</v>
      </c>
      <c r="D13" s="1">
        <v>140</v>
      </c>
      <c r="E13" s="1">
        <v>127</v>
      </c>
      <c r="F13" s="1">
        <f>+O13-SUM(C13:E13)</f>
        <v>99</v>
      </c>
      <c r="G13" s="1">
        <v>123</v>
      </c>
      <c r="H13" s="1">
        <v>129</v>
      </c>
      <c r="I13" s="1">
        <v>98</v>
      </c>
      <c r="J13" s="1">
        <f>+J$9*(I13/I$9)</f>
        <v>104.07505063848524</v>
      </c>
      <c r="L13" s="1">
        <v>730</v>
      </c>
      <c r="M13" s="1">
        <v>783</v>
      </c>
      <c r="N13" s="1">
        <v>690</v>
      </c>
      <c r="O13" s="1">
        <v>539</v>
      </c>
      <c r="P13" s="1">
        <f t="shared" si="7"/>
        <v>454.07505063848521</v>
      </c>
      <c r="Q13" s="1">
        <f>+Q$9*(P13/P$9)</f>
        <v>444.99354962571562</v>
      </c>
      <c r="R13" s="1">
        <f t="shared" ref="R13:Y13" si="17">+R$9*(Q13/Q$9)</f>
        <v>436.09367863320131</v>
      </c>
      <c r="S13" s="1">
        <f t="shared" si="17"/>
        <v>427.37180506053721</v>
      </c>
      <c r="T13" s="1">
        <f t="shared" si="17"/>
        <v>418.82436895932648</v>
      </c>
      <c r="U13" s="1">
        <f t="shared" si="17"/>
        <v>410.44788158013989</v>
      </c>
      <c r="V13" s="1">
        <f t="shared" si="17"/>
        <v>402.23892394853715</v>
      </c>
      <c r="W13" s="1">
        <f t="shared" si="17"/>
        <v>394.19414546956631</v>
      </c>
      <c r="X13" s="1">
        <f t="shared" si="17"/>
        <v>386.31026256017509</v>
      </c>
      <c r="Y13" s="1">
        <f t="shared" si="17"/>
        <v>378.58405730897147</v>
      </c>
    </row>
    <row r="14" spans="2:226" s="1" customFormat="1" x14ac:dyDescent="0.2">
      <c r="B14" s="8" t="s">
        <v>45</v>
      </c>
      <c r="C14" s="1">
        <f t="shared" ref="C14:H14" si="18">+SUM(C9:C13)</f>
        <v>1236</v>
      </c>
      <c r="D14" s="1">
        <f t="shared" si="18"/>
        <v>752</v>
      </c>
      <c r="E14" s="1">
        <f t="shared" si="18"/>
        <v>966</v>
      </c>
      <c r="F14" s="1">
        <f t="shared" si="18"/>
        <v>498</v>
      </c>
      <c r="G14" s="1">
        <f t="shared" si="18"/>
        <v>1098</v>
      </c>
      <c r="H14" s="1">
        <f t="shared" si="18"/>
        <v>769</v>
      </c>
      <c r="I14" s="1">
        <f>+SUM(I9:I13)</f>
        <v>697</v>
      </c>
      <c r="J14" s="1">
        <f>+SUM(J9:J13)</f>
        <v>740.20724790841041</v>
      </c>
      <c r="L14" s="1">
        <f>+SUM(L9:L13)</f>
        <v>5271</v>
      </c>
      <c r="M14" s="1">
        <f>+SUM(M9:M13)</f>
        <v>5198</v>
      </c>
      <c r="N14" s="1">
        <f>+SUM(N9:N13)</f>
        <v>4241</v>
      </c>
      <c r="O14" s="1">
        <f>+SUM(O9:O13)</f>
        <v>3452</v>
      </c>
      <c r="P14" s="1">
        <f t="shared" si="7"/>
        <v>3304.2072479084104</v>
      </c>
      <c r="Q14" s="1">
        <f>+SUM(Q9:Q13)</f>
        <v>3238.1231029502428</v>
      </c>
      <c r="R14" s="1">
        <f t="shared" ref="R14:Y14" si="19">+SUM(R9:R13)</f>
        <v>3173.3606408912378</v>
      </c>
      <c r="S14" s="1">
        <f t="shared" si="19"/>
        <v>3109.8934280734125</v>
      </c>
      <c r="T14" s="1">
        <f t="shared" si="19"/>
        <v>3047.6955595119443</v>
      </c>
      <c r="U14" s="1">
        <f t="shared" si="19"/>
        <v>2986.7416483217053</v>
      </c>
      <c r="V14" s="1">
        <f t="shared" si="19"/>
        <v>2927.0068153552711</v>
      </c>
      <c r="W14" s="1">
        <f t="shared" si="19"/>
        <v>2868.4666790481647</v>
      </c>
      <c r="X14" s="1">
        <f t="shared" si="19"/>
        <v>2811.0973454672026</v>
      </c>
      <c r="Y14" s="1">
        <f t="shared" si="19"/>
        <v>2754.8753985578569</v>
      </c>
      <c r="Z14" s="1">
        <f>+Y14*(1+$AC$16)</f>
        <v>2699.7778905866999</v>
      </c>
      <c r="AA14" s="1">
        <f t="shared" ref="AA14:CL14" si="20">+Z14*(1+$AC$16)</f>
        <v>2645.7823327749657</v>
      </c>
      <c r="AB14" s="1">
        <f t="shared" si="20"/>
        <v>2592.8666861194661</v>
      </c>
      <c r="AC14" s="1">
        <f t="shared" si="20"/>
        <v>2541.0093523970768</v>
      </c>
      <c r="AD14" s="1">
        <f t="shared" si="20"/>
        <v>2490.1891653491352</v>
      </c>
      <c r="AE14" s="1">
        <f t="shared" si="20"/>
        <v>2440.3853820421523</v>
      </c>
      <c r="AF14" s="1">
        <f t="shared" si="20"/>
        <v>2391.5776744013092</v>
      </c>
      <c r="AG14" s="1">
        <f t="shared" si="20"/>
        <v>2343.746120913283</v>
      </c>
      <c r="AH14" s="1">
        <f t="shared" si="20"/>
        <v>2296.8711984950173</v>
      </c>
      <c r="AI14" s="1">
        <f t="shared" si="20"/>
        <v>2250.9337745251169</v>
      </c>
      <c r="AJ14" s="1">
        <f t="shared" si="20"/>
        <v>2205.9150990346143</v>
      </c>
      <c r="AK14" s="1">
        <f t="shared" si="20"/>
        <v>2161.7967970539221</v>
      </c>
      <c r="AL14" s="1">
        <f t="shared" si="20"/>
        <v>2118.5608611128437</v>
      </c>
      <c r="AM14" s="1">
        <f t="shared" si="20"/>
        <v>2076.1896438905869</v>
      </c>
      <c r="AN14" s="1">
        <f t="shared" si="20"/>
        <v>2034.6658510127752</v>
      </c>
      <c r="AO14" s="1">
        <f t="shared" si="20"/>
        <v>1993.9725339925196</v>
      </c>
      <c r="AP14" s="1">
        <f t="shared" si="20"/>
        <v>1954.0930833126693</v>
      </c>
      <c r="AQ14" s="1">
        <f t="shared" si="20"/>
        <v>1915.0112216464158</v>
      </c>
      <c r="AR14" s="1">
        <f t="shared" si="20"/>
        <v>1876.7109972134874</v>
      </c>
      <c r="AS14" s="1">
        <f t="shared" si="20"/>
        <v>1839.1767772692176</v>
      </c>
      <c r="AT14" s="1">
        <f t="shared" si="20"/>
        <v>1802.3932417238332</v>
      </c>
      <c r="AU14" s="1">
        <f t="shared" si="20"/>
        <v>1766.3453768893564</v>
      </c>
      <c r="AV14" s="1">
        <f t="shared" si="20"/>
        <v>1731.0184693515694</v>
      </c>
      <c r="AW14" s="1">
        <f t="shared" si="20"/>
        <v>1696.398099964538</v>
      </c>
      <c r="AX14" s="1">
        <f t="shared" si="20"/>
        <v>1662.4701379652472</v>
      </c>
      <c r="AY14" s="1">
        <f t="shared" si="20"/>
        <v>1629.2207352059422</v>
      </c>
      <c r="AZ14" s="1">
        <f t="shared" si="20"/>
        <v>1596.6363205018233</v>
      </c>
      <c r="BA14" s="1">
        <f t="shared" si="20"/>
        <v>1564.7035940917867</v>
      </c>
      <c r="BB14" s="1">
        <f t="shared" si="20"/>
        <v>1533.4095222099509</v>
      </c>
      <c r="BC14" s="1">
        <f t="shared" si="20"/>
        <v>1502.7413317657517</v>
      </c>
      <c r="BD14" s="1">
        <f t="shared" si="20"/>
        <v>1472.6865051304367</v>
      </c>
      <c r="BE14" s="1">
        <f t="shared" si="20"/>
        <v>1443.232775027828</v>
      </c>
      <c r="BF14" s="1">
        <f t="shared" si="20"/>
        <v>1414.3681195272713</v>
      </c>
      <c r="BG14" s="1">
        <f t="shared" si="20"/>
        <v>1386.0807571367259</v>
      </c>
      <c r="BH14" s="1">
        <f t="shared" si="20"/>
        <v>1358.3591419939914</v>
      </c>
      <c r="BI14" s="1">
        <f t="shared" si="20"/>
        <v>1331.1919591541116</v>
      </c>
      <c r="BJ14" s="1">
        <f t="shared" si="20"/>
        <v>1304.5681199710293</v>
      </c>
      <c r="BK14" s="1">
        <f t="shared" si="20"/>
        <v>1278.4767575716087</v>
      </c>
      <c r="BL14" s="1">
        <f t="shared" si="20"/>
        <v>1252.9072224201766</v>
      </c>
      <c r="BM14" s="1">
        <f t="shared" si="20"/>
        <v>1227.8490779717731</v>
      </c>
      <c r="BN14" s="1">
        <f t="shared" si="20"/>
        <v>1203.2920964123377</v>
      </c>
      <c r="BO14" s="1">
        <f t="shared" si="20"/>
        <v>1179.226254484091</v>
      </c>
      <c r="BP14" s="1">
        <f t="shared" si="20"/>
        <v>1155.6417293944091</v>
      </c>
      <c r="BQ14" s="1">
        <f t="shared" si="20"/>
        <v>1132.5288948065208</v>
      </c>
      <c r="BR14" s="1">
        <f t="shared" si="20"/>
        <v>1109.8783169103904</v>
      </c>
      <c r="BS14" s="1">
        <f t="shared" si="20"/>
        <v>1087.6807505721824</v>
      </c>
      <c r="BT14" s="1">
        <f t="shared" si="20"/>
        <v>1065.9271355607389</v>
      </c>
      <c r="BU14" s="1">
        <f t="shared" si="20"/>
        <v>1044.608592849524</v>
      </c>
      <c r="BV14" s="1">
        <f t="shared" si="20"/>
        <v>1023.7164209925336</v>
      </c>
      <c r="BW14" s="1">
        <f t="shared" si="20"/>
        <v>1003.2420925726829</v>
      </c>
      <c r="BX14" s="1">
        <f t="shared" si="20"/>
        <v>983.17725072122914</v>
      </c>
      <c r="BY14" s="1">
        <f t="shared" si="20"/>
        <v>963.51370570680456</v>
      </c>
      <c r="BZ14" s="1">
        <f t="shared" si="20"/>
        <v>944.24343159266846</v>
      </c>
      <c r="CA14" s="1">
        <f t="shared" si="20"/>
        <v>925.35856296081511</v>
      </c>
      <c r="CB14" s="1">
        <f t="shared" si="20"/>
        <v>906.8513917015988</v>
      </c>
      <c r="CC14" s="1">
        <f t="shared" si="20"/>
        <v>888.71436386756682</v>
      </c>
      <c r="CD14" s="1">
        <f t="shared" si="20"/>
        <v>870.94007659021543</v>
      </c>
      <c r="CE14" s="1">
        <f t="shared" si="20"/>
        <v>853.52127505841111</v>
      </c>
      <c r="CF14" s="1">
        <f t="shared" si="20"/>
        <v>836.45084955724292</v>
      </c>
      <c r="CG14" s="1">
        <f t="shared" si="20"/>
        <v>819.7218325660981</v>
      </c>
      <c r="CH14" s="1">
        <f t="shared" si="20"/>
        <v>803.32739591477616</v>
      </c>
      <c r="CI14" s="1">
        <f t="shared" si="20"/>
        <v>787.26084799648061</v>
      </c>
      <c r="CJ14" s="1">
        <f t="shared" si="20"/>
        <v>771.51563103655099</v>
      </c>
      <c r="CK14" s="1">
        <f t="shared" si="20"/>
        <v>756.08531841581998</v>
      </c>
      <c r="CL14" s="1">
        <f t="shared" si="20"/>
        <v>740.9636120475036</v>
      </c>
      <c r="CM14" s="1">
        <f t="shared" ref="CM14:EX14" si="21">+CL14*(1+$AC$16)</f>
        <v>726.14433980655349</v>
      </c>
      <c r="CN14" s="1">
        <f t="shared" si="21"/>
        <v>711.62145301042244</v>
      </c>
      <c r="CO14" s="1">
        <f t="shared" si="21"/>
        <v>697.38902395021398</v>
      </c>
      <c r="CP14" s="1">
        <f t="shared" si="21"/>
        <v>683.44124347120965</v>
      </c>
      <c r="CQ14" s="1">
        <f t="shared" si="21"/>
        <v>669.77241860178549</v>
      </c>
      <c r="CR14" s="1">
        <f t="shared" si="21"/>
        <v>656.37697022974976</v>
      </c>
      <c r="CS14" s="1">
        <f t="shared" si="21"/>
        <v>643.24943082515472</v>
      </c>
      <c r="CT14" s="1">
        <f t="shared" si="21"/>
        <v>630.38444220865165</v>
      </c>
      <c r="CU14" s="1">
        <f t="shared" si="21"/>
        <v>617.77675336447862</v>
      </c>
      <c r="CV14" s="1">
        <f t="shared" si="21"/>
        <v>605.42121829718906</v>
      </c>
      <c r="CW14" s="1">
        <f t="shared" si="21"/>
        <v>593.31279393124521</v>
      </c>
      <c r="CX14" s="1">
        <f t="shared" si="21"/>
        <v>581.44653805262033</v>
      </c>
      <c r="CY14" s="1">
        <f t="shared" si="21"/>
        <v>569.81760729156792</v>
      </c>
      <c r="CZ14" s="1">
        <f t="shared" si="21"/>
        <v>558.42125514573661</v>
      </c>
      <c r="DA14" s="1">
        <f t="shared" si="21"/>
        <v>547.25283004282187</v>
      </c>
      <c r="DB14" s="1">
        <f t="shared" si="21"/>
        <v>536.30777344196542</v>
      </c>
      <c r="DC14" s="1">
        <f t="shared" si="21"/>
        <v>525.58161797312607</v>
      </c>
      <c r="DD14" s="1">
        <f t="shared" si="21"/>
        <v>515.06998561366356</v>
      </c>
      <c r="DE14" s="1">
        <f t="shared" si="21"/>
        <v>504.76858590139028</v>
      </c>
      <c r="DF14" s="1">
        <f t="shared" si="21"/>
        <v>494.67321418336246</v>
      </c>
      <c r="DG14" s="1">
        <f t="shared" si="21"/>
        <v>484.77974989969522</v>
      </c>
      <c r="DH14" s="1">
        <f t="shared" si="21"/>
        <v>475.08415490170131</v>
      </c>
      <c r="DI14" s="1">
        <f t="shared" si="21"/>
        <v>465.58247180366726</v>
      </c>
      <c r="DJ14" s="1">
        <f t="shared" si="21"/>
        <v>456.27082236759389</v>
      </c>
      <c r="DK14" s="1">
        <f t="shared" si="21"/>
        <v>447.14540592024201</v>
      </c>
      <c r="DL14" s="1">
        <f t="shared" si="21"/>
        <v>438.20249780183718</v>
      </c>
      <c r="DM14" s="1">
        <f t="shared" si="21"/>
        <v>429.43844784580045</v>
      </c>
      <c r="DN14" s="1">
        <f t="shared" si="21"/>
        <v>420.84967888888445</v>
      </c>
      <c r="DO14" s="1">
        <f t="shared" si="21"/>
        <v>412.43268531110675</v>
      </c>
      <c r="DP14" s="1">
        <f t="shared" si="21"/>
        <v>404.18403160488464</v>
      </c>
      <c r="DQ14" s="1">
        <f t="shared" si="21"/>
        <v>396.10035097278694</v>
      </c>
      <c r="DR14" s="1">
        <f t="shared" si="21"/>
        <v>388.17834395333119</v>
      </c>
      <c r="DS14" s="1">
        <f t="shared" si="21"/>
        <v>380.41477707426458</v>
      </c>
      <c r="DT14" s="1">
        <f t="shared" si="21"/>
        <v>372.80648153277929</v>
      </c>
      <c r="DU14" s="1">
        <f t="shared" si="21"/>
        <v>365.35035190212369</v>
      </c>
      <c r="DV14" s="1">
        <f t="shared" si="21"/>
        <v>358.04334486408123</v>
      </c>
      <c r="DW14" s="1">
        <f t="shared" si="21"/>
        <v>350.88247796679963</v>
      </c>
      <c r="DX14" s="1">
        <f t="shared" si="21"/>
        <v>343.86482840746362</v>
      </c>
      <c r="DY14" s="1">
        <f t="shared" si="21"/>
        <v>336.98753183931433</v>
      </c>
      <c r="DZ14" s="1">
        <f t="shared" si="21"/>
        <v>330.24778120252802</v>
      </c>
      <c r="EA14" s="1">
        <f t="shared" si="21"/>
        <v>323.64282557847747</v>
      </c>
      <c r="EB14" s="1">
        <f t="shared" si="21"/>
        <v>317.16996906690792</v>
      </c>
      <c r="EC14" s="1">
        <f t="shared" si="21"/>
        <v>310.82656968556978</v>
      </c>
      <c r="ED14" s="1">
        <f t="shared" si="21"/>
        <v>304.61003829185836</v>
      </c>
      <c r="EE14" s="1">
        <f t="shared" si="21"/>
        <v>298.5178375260212</v>
      </c>
      <c r="EF14" s="1">
        <f t="shared" si="21"/>
        <v>292.54748077550079</v>
      </c>
      <c r="EG14" s="1">
        <f t="shared" si="21"/>
        <v>286.69653115999074</v>
      </c>
      <c r="EH14" s="1">
        <f t="shared" si="21"/>
        <v>280.96260053679094</v>
      </c>
      <c r="EI14" s="1">
        <f t="shared" si="21"/>
        <v>275.34334852605514</v>
      </c>
      <c r="EJ14" s="1">
        <f t="shared" si="21"/>
        <v>269.83648155553402</v>
      </c>
      <c r="EK14" s="1">
        <f t="shared" si="21"/>
        <v>264.43975192442332</v>
      </c>
      <c r="EL14" s="1">
        <f t="shared" si="21"/>
        <v>259.15095688593487</v>
      </c>
      <c r="EM14" s="1">
        <f t="shared" si="21"/>
        <v>253.96793774821617</v>
      </c>
      <c r="EN14" s="1">
        <f t="shared" si="21"/>
        <v>248.88857899325185</v>
      </c>
      <c r="EO14" s="1">
        <f t="shared" si="21"/>
        <v>243.91080741338681</v>
      </c>
      <c r="EP14" s="1">
        <f t="shared" si="21"/>
        <v>239.03259126511907</v>
      </c>
      <c r="EQ14" s="1">
        <f t="shared" si="21"/>
        <v>234.25193943981668</v>
      </c>
      <c r="ER14" s="1">
        <f t="shared" si="21"/>
        <v>229.56690065102035</v>
      </c>
      <c r="ES14" s="1">
        <f t="shared" si="21"/>
        <v>224.97556263799993</v>
      </c>
      <c r="ET14" s="1">
        <f t="shared" si="21"/>
        <v>220.47605138523991</v>
      </c>
      <c r="EU14" s="1">
        <f t="shared" si="21"/>
        <v>216.0665303575351</v>
      </c>
      <c r="EV14" s="1">
        <f t="shared" si="21"/>
        <v>211.74519975038439</v>
      </c>
      <c r="EW14" s="1">
        <f t="shared" si="21"/>
        <v>207.51029575537669</v>
      </c>
      <c r="EX14" s="1">
        <f t="shared" si="21"/>
        <v>203.36008984026915</v>
      </c>
      <c r="EY14" s="1">
        <f t="shared" ref="EY14:GC14" si="22">+EX14*(1+$AC$16)</f>
        <v>199.29288804346376</v>
      </c>
      <c r="EZ14" s="1">
        <f t="shared" si="22"/>
        <v>195.3070302825945</v>
      </c>
      <c r="FA14" s="1">
        <f t="shared" si="22"/>
        <v>191.4008896769426</v>
      </c>
      <c r="FB14" s="1">
        <f t="shared" si="22"/>
        <v>187.57287188340374</v>
      </c>
      <c r="FC14" s="1">
        <f t="shared" si="22"/>
        <v>183.82141444573566</v>
      </c>
      <c r="FD14" s="1">
        <f t="shared" si="22"/>
        <v>180.14498615682095</v>
      </c>
      <c r="FE14" s="1">
        <f t="shared" si="22"/>
        <v>176.54208643368452</v>
      </c>
      <c r="FF14" s="1">
        <f t="shared" si="22"/>
        <v>173.01124470501082</v>
      </c>
      <c r="FG14" s="1">
        <f t="shared" si="22"/>
        <v>169.55101981091062</v>
      </c>
      <c r="FH14" s="1">
        <f t="shared" si="22"/>
        <v>166.15999941469241</v>
      </c>
      <c r="FI14" s="1">
        <f t="shared" si="22"/>
        <v>162.83679942639856</v>
      </c>
      <c r="FJ14" s="1">
        <f t="shared" si="22"/>
        <v>159.58006343787059</v>
      </c>
      <c r="FK14" s="1">
        <f t="shared" si="22"/>
        <v>156.38846216911318</v>
      </c>
      <c r="FL14" s="1">
        <f t="shared" si="22"/>
        <v>153.26069292573092</v>
      </c>
      <c r="FM14" s="1">
        <f t="shared" si="22"/>
        <v>150.1954790672163</v>
      </c>
      <c r="FN14" s="1">
        <f t="shared" si="22"/>
        <v>147.19156948587198</v>
      </c>
      <c r="FO14" s="1">
        <f t="shared" si="22"/>
        <v>144.24773809615454</v>
      </c>
      <c r="FP14" s="1">
        <f t="shared" si="22"/>
        <v>141.36278333423144</v>
      </c>
      <c r="FQ14" s="1">
        <f t="shared" si="22"/>
        <v>138.5355276675468</v>
      </c>
      <c r="FR14" s="1">
        <f t="shared" si="22"/>
        <v>135.76481711419586</v>
      </c>
      <c r="FS14" s="1">
        <f t="shared" si="22"/>
        <v>133.04952077191194</v>
      </c>
      <c r="FT14" s="1">
        <f t="shared" si="22"/>
        <v>130.38853035647369</v>
      </c>
      <c r="FU14" s="1">
        <f t="shared" si="22"/>
        <v>127.78075974934421</v>
      </c>
      <c r="FV14" s="1">
        <f t="shared" si="22"/>
        <v>125.22514455435733</v>
      </c>
      <c r="FW14" s="1">
        <f t="shared" si="22"/>
        <v>122.72064166327019</v>
      </c>
      <c r="FX14" s="1">
        <f t="shared" si="22"/>
        <v>120.26622883000478</v>
      </c>
      <c r="FY14" s="1">
        <f t="shared" si="22"/>
        <v>117.86090425340468</v>
      </c>
      <c r="FZ14" s="1">
        <f t="shared" si="22"/>
        <v>115.50368616833659</v>
      </c>
      <c r="GA14" s="1">
        <f t="shared" si="22"/>
        <v>113.19361244496986</v>
      </c>
      <c r="GB14" s="1">
        <f t="shared" si="22"/>
        <v>110.92974019607045</v>
      </c>
      <c r="GC14" s="1">
        <f t="shared" si="22"/>
        <v>108.71114539214905</v>
      </c>
      <c r="GD14" s="1">
        <f t="shared" ref="GD14:HO14" si="23">+GC14*(1+$AC$16)</f>
        <v>106.53692248430606</v>
      </c>
      <c r="GE14" s="1">
        <f t="shared" si="23"/>
        <v>104.40618403461994</v>
      </c>
      <c r="GF14" s="1">
        <f t="shared" si="23"/>
        <v>102.31806035392754</v>
      </c>
      <c r="GG14" s="1">
        <f t="shared" si="23"/>
        <v>100.27169914684899</v>
      </c>
      <c r="GH14" s="1">
        <f t="shared" si="23"/>
        <v>98.26626516391201</v>
      </c>
      <c r="GI14" s="1">
        <f t="shared" si="23"/>
        <v>96.300939860633761</v>
      </c>
      <c r="GJ14" s="1">
        <f t="shared" si="23"/>
        <v>94.374921063421084</v>
      </c>
      <c r="GK14" s="1">
        <f t="shared" si="23"/>
        <v>92.487422642152666</v>
      </c>
      <c r="GL14" s="1">
        <f t="shared" si="23"/>
        <v>90.637674189309607</v>
      </c>
      <c r="GM14" s="1">
        <f t="shared" si="23"/>
        <v>88.824920705523411</v>
      </c>
      <c r="GN14" s="1">
        <f t="shared" si="23"/>
        <v>87.048422291412948</v>
      </c>
      <c r="GO14" s="1">
        <f t="shared" si="23"/>
        <v>85.307453845584689</v>
      </c>
      <c r="GP14" s="1">
        <f t="shared" si="23"/>
        <v>83.601304768672989</v>
      </c>
      <c r="GQ14" s="1">
        <f t="shared" si="23"/>
        <v>81.929278673299521</v>
      </c>
      <c r="GR14" s="1">
        <f t="shared" si="23"/>
        <v>80.290693099833533</v>
      </c>
      <c r="GS14" s="1">
        <f t="shared" si="23"/>
        <v>78.684879237836867</v>
      </c>
      <c r="GT14" s="1">
        <f t="shared" si="23"/>
        <v>77.111181653080124</v>
      </c>
      <c r="GU14" s="1">
        <f t="shared" si="23"/>
        <v>75.568958020018513</v>
      </c>
      <c r="GV14" s="1">
        <f t="shared" si="23"/>
        <v>74.057578859618147</v>
      </c>
      <c r="GW14" s="1">
        <f t="shared" si="23"/>
        <v>72.576427282425783</v>
      </c>
      <c r="GX14" s="1">
        <f t="shared" si="23"/>
        <v>71.124898736777268</v>
      </c>
      <c r="GY14" s="1">
        <f t="shared" si="23"/>
        <v>69.702400762041719</v>
      </c>
      <c r="GZ14" s="1">
        <f t="shared" si="23"/>
        <v>68.308352746800878</v>
      </c>
      <c r="HA14" s="1">
        <f t="shared" si="23"/>
        <v>66.942185691864864</v>
      </c>
      <c r="HB14" s="1">
        <f t="shared" si="23"/>
        <v>65.603341978027572</v>
      </c>
      <c r="HC14" s="1">
        <f t="shared" si="23"/>
        <v>64.291275138467014</v>
      </c>
      <c r="HD14" s="1">
        <f t="shared" si="23"/>
        <v>63.005449635697673</v>
      </c>
      <c r="HE14" s="1">
        <f t="shared" si="23"/>
        <v>61.74534064298372</v>
      </c>
      <c r="HF14" s="1">
        <f t="shared" si="23"/>
        <v>60.510433830124043</v>
      </c>
      <c r="HG14" s="1">
        <f t="shared" si="23"/>
        <v>59.300225153521559</v>
      </c>
      <c r="HH14" s="1">
        <f t="shared" si="23"/>
        <v>58.114220650451124</v>
      </c>
      <c r="HI14" s="1">
        <f t="shared" si="23"/>
        <v>56.951936237442098</v>
      </c>
      <c r="HJ14" s="1">
        <f t="shared" si="23"/>
        <v>55.812897512693254</v>
      </c>
      <c r="HK14" s="1">
        <f t="shared" si="23"/>
        <v>54.696639562439387</v>
      </c>
      <c r="HL14" s="1">
        <f t="shared" si="23"/>
        <v>53.602706771190597</v>
      </c>
      <c r="HM14" s="1">
        <f t="shared" si="23"/>
        <v>52.530652635766785</v>
      </c>
      <c r="HN14" s="1">
        <f t="shared" si="23"/>
        <v>51.48003958305145</v>
      </c>
      <c r="HO14" s="1">
        <f t="shared" si="23"/>
        <v>50.450438791390418</v>
      </c>
      <c r="HP14" s="1">
        <f t="shared" ref="HP14:HR14" si="24">+HO14*(1+$AC$16)</f>
        <v>49.441430015562609</v>
      </c>
      <c r="HQ14" s="1">
        <f t="shared" si="24"/>
        <v>48.452601415251358</v>
      </c>
      <c r="HR14" s="1">
        <f t="shared" si="24"/>
        <v>47.483549386946329</v>
      </c>
    </row>
    <row r="16" spans="2:226" x14ac:dyDescent="0.2">
      <c r="AB16" t="s">
        <v>48</v>
      </c>
      <c r="AC16" s="11">
        <v>-0.02</v>
      </c>
    </row>
    <row r="17" spans="2:29" x14ac:dyDescent="0.2">
      <c r="B17" t="s">
        <v>10</v>
      </c>
      <c r="G17" s="11">
        <f t="shared" ref="G17:I17" si="25">+G4/F4-1</f>
        <v>4.6796256299496131E-2</v>
      </c>
      <c r="H17" s="11">
        <f t="shared" si="25"/>
        <v>3.6451169188445709E-2</v>
      </c>
      <c r="I17" s="11">
        <f t="shared" si="25"/>
        <v>-6.0384870603848673E-2</v>
      </c>
      <c r="J17" s="11">
        <f t="shared" ref="J17" si="26">+J4/I4-1</f>
        <v>-3.8686440677966116E-2</v>
      </c>
      <c r="M17" s="11">
        <f t="shared" ref="M17:O17" si="27">+M4/L4-1</f>
        <v>3.5070306038047949E-2</v>
      </c>
      <c r="N17" s="11">
        <f t="shared" si="27"/>
        <v>1.5982100047939873E-4</v>
      </c>
      <c r="O17" s="11">
        <f>+O4/N4-1</f>
        <v>-6.9031639501438202E-2</v>
      </c>
      <c r="P17" s="11">
        <f>+P4/O4-1</f>
        <v>-1.5066941297631309E-2</v>
      </c>
      <c r="Q17" s="11">
        <f t="shared" ref="Q17:Y17" si="28">+Q4/P4-1</f>
        <v>-2.0000000000000018E-2</v>
      </c>
      <c r="R17" s="11">
        <f t="shared" si="28"/>
        <v>-1.9999999999999907E-2</v>
      </c>
      <c r="S17" s="11">
        <f t="shared" si="28"/>
        <v>-2.0000000000000129E-2</v>
      </c>
      <c r="T17" s="11">
        <f t="shared" si="28"/>
        <v>-2.0000000000000129E-2</v>
      </c>
      <c r="U17" s="11">
        <f t="shared" si="28"/>
        <v>-2.0000000000000018E-2</v>
      </c>
      <c r="V17" s="11">
        <f t="shared" si="28"/>
        <v>-2.0000000000000129E-2</v>
      </c>
      <c r="W17" s="11">
        <f t="shared" si="28"/>
        <v>-2.0000000000000129E-2</v>
      </c>
      <c r="X17" s="11">
        <f t="shared" si="28"/>
        <v>-1.9999999999999907E-2</v>
      </c>
      <c r="Y17" s="11">
        <f t="shared" si="28"/>
        <v>-2.0000000000000018E-2</v>
      </c>
      <c r="AB17" t="s">
        <v>49</v>
      </c>
      <c r="AC17" s="11">
        <v>0.06</v>
      </c>
    </row>
    <row r="18" spans="2:29" x14ac:dyDescent="0.2">
      <c r="B18" t="s">
        <v>21</v>
      </c>
      <c r="G18" s="11">
        <f t="shared" ref="G18:I19" si="29">+G5/F5-1</f>
        <v>-0.13362068965517238</v>
      </c>
      <c r="H18" s="11">
        <f t="shared" si="29"/>
        <v>-0.3233830845771144</v>
      </c>
      <c r="I18" s="11">
        <f t="shared" si="29"/>
        <v>-1.4705882352941124E-2</v>
      </c>
      <c r="J18" s="11">
        <f t="shared" ref="J18" si="30">+J5/I5-1</f>
        <v>0.69671641791044769</v>
      </c>
      <c r="M18" s="11">
        <f t="shared" ref="M18:O19" si="31">+M5/L5-1</f>
        <v>-0.25825825825825821</v>
      </c>
      <c r="N18" s="11">
        <f t="shared" si="31"/>
        <v>-0.16801619433198378</v>
      </c>
      <c r="O18" s="11">
        <f>+O5/N5-1</f>
        <v>-0.15166261151662608</v>
      </c>
      <c r="P18" s="11">
        <f>+P5/O5-1</f>
        <v>-0.33235181644359468</v>
      </c>
      <c r="Q18" s="11">
        <f t="shared" ref="Q18:Y18" si="32">+Q5/P5-1</f>
        <v>-2.0000000000000018E-2</v>
      </c>
      <c r="R18" s="11">
        <f t="shared" si="32"/>
        <v>-2.0000000000000018E-2</v>
      </c>
      <c r="S18" s="11">
        <f t="shared" si="32"/>
        <v>-2.0000000000000018E-2</v>
      </c>
      <c r="T18" s="11">
        <f t="shared" si="32"/>
        <v>-2.0000000000000018E-2</v>
      </c>
      <c r="U18" s="11">
        <f t="shared" si="32"/>
        <v>-2.0000000000000018E-2</v>
      </c>
      <c r="V18" s="11">
        <f t="shared" si="32"/>
        <v>-2.0000000000000018E-2</v>
      </c>
      <c r="W18" s="11">
        <f t="shared" si="32"/>
        <v>-1.9999999999999907E-2</v>
      </c>
      <c r="X18" s="11">
        <f t="shared" si="32"/>
        <v>-2.0000000000000018E-2</v>
      </c>
      <c r="Y18" s="11">
        <f t="shared" si="32"/>
        <v>-2.0000000000000129E-2</v>
      </c>
      <c r="AB18" t="s">
        <v>50</v>
      </c>
      <c r="AC18" s="12">
        <f>NPV(AC17,P14:HR14)</f>
        <v>41302.587937261836</v>
      </c>
    </row>
    <row r="19" spans="2:29" x14ac:dyDescent="0.2">
      <c r="B19" s="9" t="s">
        <v>37</v>
      </c>
      <c r="G19" s="11">
        <f t="shared" si="29"/>
        <v>2.0974706971005563E-2</v>
      </c>
      <c r="H19" s="11">
        <f t="shared" si="29"/>
        <v>-7.2507552870090253E-3</v>
      </c>
      <c r="I19" s="11">
        <f t="shared" si="29"/>
        <v>-5.6603773584905648E-2</v>
      </c>
      <c r="J19" s="11">
        <f t="shared" ref="J19" si="33">+J6/I6-1</f>
        <v>2.4890322580645163E-2</v>
      </c>
      <c r="M19" s="11">
        <f t="shared" si="31"/>
        <v>-3.7796841974387707E-2</v>
      </c>
      <c r="N19" s="11">
        <f t="shared" si="31"/>
        <v>-3.2045483912650163E-2</v>
      </c>
      <c r="O19" s="11">
        <f>+O6/N6-1</f>
        <v>-8.2632492324122286E-2</v>
      </c>
      <c r="P19" s="11">
        <f>+P6/O6-1</f>
        <v>-6.3361466821885926E-2</v>
      </c>
      <c r="Q19" s="11">
        <f t="shared" ref="Q19:Y19" si="34">+Q6/P6-1</f>
        <v>-2.0000000000000018E-2</v>
      </c>
      <c r="R19" s="11">
        <f t="shared" si="34"/>
        <v>-1.9999999999999907E-2</v>
      </c>
      <c r="S19" s="11">
        <f t="shared" si="34"/>
        <v>-2.0000000000000129E-2</v>
      </c>
      <c r="T19" s="11">
        <f t="shared" si="34"/>
        <v>-2.0000000000000018E-2</v>
      </c>
      <c r="U19" s="11">
        <f t="shared" si="34"/>
        <v>-2.0000000000000018E-2</v>
      </c>
      <c r="V19" s="11">
        <f t="shared" si="34"/>
        <v>-2.000000000000024E-2</v>
      </c>
      <c r="W19" s="11">
        <f t="shared" si="34"/>
        <v>-2.0000000000000018E-2</v>
      </c>
      <c r="X19" s="11">
        <f t="shared" si="34"/>
        <v>-1.9999999999999907E-2</v>
      </c>
      <c r="Y19" s="11">
        <f t="shared" si="34"/>
        <v>-2.0000000000000018E-2</v>
      </c>
    </row>
    <row r="20" spans="2:29" x14ac:dyDescent="0.2">
      <c r="B20" t="s">
        <v>55</v>
      </c>
      <c r="C20" s="11">
        <f>+C14/C9</f>
        <v>0.4409561184445237</v>
      </c>
      <c r="D20" s="11">
        <f t="shared" ref="D20:Y20" si="35">+D14/D9</f>
        <v>0.27197106690777578</v>
      </c>
      <c r="E20" s="11">
        <f t="shared" si="35"/>
        <v>0.36274877957191137</v>
      </c>
      <c r="F20" s="11">
        <f t="shared" si="35"/>
        <v>0.2023567655424624</v>
      </c>
      <c r="G20" s="11">
        <f t="shared" si="35"/>
        <v>0.41956438670233093</v>
      </c>
      <c r="H20" s="11">
        <f t="shared" si="35"/>
        <v>0.31803143093465674</v>
      </c>
      <c r="I20" s="11">
        <f t="shared" si="35"/>
        <v>0.30691325407309555</v>
      </c>
      <c r="J20" s="11">
        <f t="shared" si="35"/>
        <v>0.30691325407309561</v>
      </c>
      <c r="L20" s="11">
        <f t="shared" si="35"/>
        <v>0.38998224326723885</v>
      </c>
      <c r="M20" s="11">
        <f t="shared" ref="M20" si="36">+M14/M9</f>
        <v>0.405207358902401</v>
      </c>
      <c r="N20" s="11">
        <f t="shared" si="35"/>
        <v>0.35870760382305678</v>
      </c>
      <c r="O20" s="11">
        <f t="shared" si="35"/>
        <v>0.32285821174710061</v>
      </c>
      <c r="P20" s="11">
        <f t="shared" si="35"/>
        <v>0.34001667540409547</v>
      </c>
      <c r="Q20" s="11">
        <f t="shared" si="35"/>
        <v>0.34001667540409541</v>
      </c>
      <c r="R20" s="11">
        <f t="shared" si="35"/>
        <v>0.34001667540409541</v>
      </c>
      <c r="S20" s="11">
        <f t="shared" si="35"/>
        <v>0.34001667540409536</v>
      </c>
      <c r="T20" s="11">
        <f t="shared" si="35"/>
        <v>0.34001667540409541</v>
      </c>
      <c r="U20" s="11">
        <f t="shared" si="35"/>
        <v>0.34001667540409541</v>
      </c>
      <c r="V20" s="11">
        <f t="shared" si="35"/>
        <v>0.34001667540409541</v>
      </c>
      <c r="W20" s="11">
        <f t="shared" si="35"/>
        <v>0.34001667540409536</v>
      </c>
      <c r="X20" s="11">
        <f t="shared" si="35"/>
        <v>0.34001667540409541</v>
      </c>
      <c r="Y20" s="11">
        <f t="shared" si="35"/>
        <v>0.3400166754040953</v>
      </c>
    </row>
  </sheetData>
  <pageMargins left="0.7" right="0.7" top="0.75" bottom="0.75" header="0.3" footer="0.3"/>
  <ignoredErrors>
    <ignoredError sqref="L6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02BB-06EF-6D4C-B425-7B612B395586}">
  <sheetPr>
    <tabColor theme="9" tint="0.79998168889431442"/>
  </sheetPr>
  <dimension ref="B2:HV29"/>
  <sheetViews>
    <sheetView topLeftCell="E1" zoomScale="87" workbookViewId="0">
      <selection activeCell="AD26" sqref="AD26"/>
    </sheetView>
  </sheetViews>
  <sheetFormatPr baseColWidth="10" defaultRowHeight="16" x14ac:dyDescent="0.2"/>
  <cols>
    <col min="1" max="1" width="1.5" customWidth="1"/>
    <col min="2" max="2" width="17" bestFit="1" customWidth="1"/>
    <col min="3" max="3" width="6.33203125" style="14" bestFit="1" customWidth="1"/>
    <col min="4" max="5" width="7.5" style="14" bestFit="1" customWidth="1"/>
    <col min="6" max="7" width="6.33203125" style="14" bestFit="1" customWidth="1"/>
    <col min="8" max="8" width="7.5" style="14" bestFit="1" customWidth="1"/>
    <col min="9" max="9" width="7.83203125" style="14" bestFit="1" customWidth="1"/>
    <col min="10" max="10" width="6.33203125" style="14" bestFit="1" customWidth="1"/>
    <col min="11" max="11" width="3.33203125" style="14" customWidth="1"/>
    <col min="12" max="12" width="4" customWidth="1"/>
    <col min="13" max="16" width="5.1640625" bestFit="1" customWidth="1"/>
    <col min="17" max="20" width="7.33203125" bestFit="1" customWidth="1"/>
    <col min="21" max="21" width="9.1640625" bestFit="1" customWidth="1"/>
    <col min="22" max="29" width="7.33203125" bestFit="1" customWidth="1"/>
    <col min="30" max="31" width="5.6640625" bestFit="1" customWidth="1"/>
    <col min="32" max="32" width="8.83203125" bestFit="1" customWidth="1"/>
    <col min="33" max="33" width="11.83203125" bestFit="1" customWidth="1"/>
    <col min="34" max="162" width="5.6640625" bestFit="1" customWidth="1"/>
    <col min="163" max="230" width="6.6640625" bestFit="1" customWidth="1"/>
  </cols>
  <sheetData>
    <row r="2" spans="2:230" s="5" customFormat="1" x14ac:dyDescent="0.2">
      <c r="C2" s="13"/>
      <c r="D2" s="13">
        <v>45381</v>
      </c>
      <c r="E2" s="13">
        <v>45472</v>
      </c>
      <c r="F2" s="13"/>
      <c r="G2" s="13"/>
      <c r="H2" s="13">
        <v>45745</v>
      </c>
      <c r="I2" s="13">
        <v>45836</v>
      </c>
      <c r="J2" s="13"/>
      <c r="K2" s="13"/>
    </row>
    <row r="3" spans="2:230" x14ac:dyDescent="0.2">
      <c r="C3" s="14" t="s">
        <v>27</v>
      </c>
      <c r="D3" s="14" t="s">
        <v>28</v>
      </c>
      <c r="E3" s="14" t="s">
        <v>29</v>
      </c>
      <c r="F3" s="14" t="s">
        <v>30</v>
      </c>
      <c r="G3" s="14" t="s">
        <v>31</v>
      </c>
      <c r="H3" s="14" t="s">
        <v>32</v>
      </c>
      <c r="I3" s="14" t="s">
        <v>6</v>
      </c>
      <c r="J3" s="14" t="s">
        <v>33</v>
      </c>
      <c r="M3">
        <v>2018</v>
      </c>
      <c r="N3">
        <f>+M3+1</f>
        <v>2019</v>
      </c>
      <c r="O3">
        <f t="shared" ref="O3:AE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:CP3" si="1">+AD3+1</f>
        <v>2036</v>
      </c>
      <c r="AF3">
        <f t="shared" si="1"/>
        <v>2037</v>
      </c>
      <c r="AG3">
        <f t="shared" si="1"/>
        <v>2038</v>
      </c>
      <c r="AH3">
        <f t="shared" si="1"/>
        <v>2039</v>
      </c>
      <c r="AI3">
        <f t="shared" si="1"/>
        <v>2040</v>
      </c>
      <c r="AJ3">
        <f t="shared" si="1"/>
        <v>2041</v>
      </c>
      <c r="AK3">
        <f t="shared" si="1"/>
        <v>2042</v>
      </c>
      <c r="AL3">
        <f t="shared" si="1"/>
        <v>2043</v>
      </c>
      <c r="AM3">
        <f t="shared" si="1"/>
        <v>2044</v>
      </c>
      <c r="AN3">
        <f t="shared" si="1"/>
        <v>2045</v>
      </c>
      <c r="AO3">
        <f t="shared" si="1"/>
        <v>2046</v>
      </c>
      <c r="AP3">
        <f t="shared" si="1"/>
        <v>2047</v>
      </c>
      <c r="AQ3">
        <f t="shared" si="1"/>
        <v>2048</v>
      </c>
      <c r="AR3">
        <f t="shared" si="1"/>
        <v>2049</v>
      </c>
      <c r="AS3">
        <f t="shared" si="1"/>
        <v>2050</v>
      </c>
      <c r="AT3">
        <f t="shared" si="1"/>
        <v>2051</v>
      </c>
      <c r="AU3">
        <f t="shared" si="1"/>
        <v>2052</v>
      </c>
      <c r="AV3">
        <f t="shared" si="1"/>
        <v>2053</v>
      </c>
      <c r="AW3">
        <f t="shared" si="1"/>
        <v>2054</v>
      </c>
      <c r="AX3">
        <f t="shared" si="1"/>
        <v>2055</v>
      </c>
      <c r="AY3">
        <f t="shared" si="1"/>
        <v>2056</v>
      </c>
      <c r="AZ3">
        <f t="shared" si="1"/>
        <v>2057</v>
      </c>
      <c r="BA3">
        <f t="shared" si="1"/>
        <v>2058</v>
      </c>
      <c r="BB3">
        <f t="shared" si="1"/>
        <v>2059</v>
      </c>
      <c r="BC3">
        <f t="shared" si="1"/>
        <v>2060</v>
      </c>
      <c r="BD3">
        <f t="shared" si="1"/>
        <v>2061</v>
      </c>
      <c r="BE3">
        <f t="shared" si="1"/>
        <v>2062</v>
      </c>
      <c r="BF3">
        <f t="shared" si="1"/>
        <v>2063</v>
      </c>
      <c r="BG3">
        <f t="shared" si="1"/>
        <v>2064</v>
      </c>
      <c r="BH3">
        <f t="shared" si="1"/>
        <v>2065</v>
      </c>
      <c r="BI3">
        <f t="shared" si="1"/>
        <v>2066</v>
      </c>
      <c r="BJ3">
        <f t="shared" si="1"/>
        <v>2067</v>
      </c>
      <c r="BK3">
        <f t="shared" si="1"/>
        <v>2068</v>
      </c>
      <c r="BL3">
        <f t="shared" si="1"/>
        <v>2069</v>
      </c>
      <c r="BM3">
        <f t="shared" si="1"/>
        <v>2070</v>
      </c>
      <c r="BN3">
        <f t="shared" si="1"/>
        <v>2071</v>
      </c>
      <c r="BO3">
        <f t="shared" si="1"/>
        <v>2072</v>
      </c>
      <c r="BP3">
        <f t="shared" si="1"/>
        <v>2073</v>
      </c>
      <c r="BQ3">
        <f t="shared" si="1"/>
        <v>2074</v>
      </c>
      <c r="BR3">
        <f t="shared" si="1"/>
        <v>2075</v>
      </c>
      <c r="BS3">
        <f t="shared" si="1"/>
        <v>2076</v>
      </c>
      <c r="BT3">
        <f t="shared" si="1"/>
        <v>2077</v>
      </c>
      <c r="BU3">
        <f t="shared" si="1"/>
        <v>2078</v>
      </c>
      <c r="BV3">
        <f t="shared" si="1"/>
        <v>2079</v>
      </c>
      <c r="BW3">
        <f t="shared" si="1"/>
        <v>2080</v>
      </c>
      <c r="BX3">
        <f t="shared" si="1"/>
        <v>2081</v>
      </c>
      <c r="BY3">
        <f t="shared" si="1"/>
        <v>2082</v>
      </c>
      <c r="BZ3">
        <f t="shared" si="1"/>
        <v>2083</v>
      </c>
      <c r="CA3">
        <f t="shared" si="1"/>
        <v>2084</v>
      </c>
      <c r="CB3">
        <f t="shared" si="1"/>
        <v>2085</v>
      </c>
      <c r="CC3">
        <f t="shared" si="1"/>
        <v>2086</v>
      </c>
      <c r="CD3">
        <f t="shared" si="1"/>
        <v>2087</v>
      </c>
      <c r="CE3">
        <f t="shared" si="1"/>
        <v>2088</v>
      </c>
      <c r="CF3">
        <f t="shared" si="1"/>
        <v>2089</v>
      </c>
      <c r="CG3">
        <f t="shared" si="1"/>
        <v>2090</v>
      </c>
      <c r="CH3">
        <f t="shared" si="1"/>
        <v>2091</v>
      </c>
      <c r="CI3">
        <f t="shared" si="1"/>
        <v>2092</v>
      </c>
      <c r="CJ3">
        <f t="shared" si="1"/>
        <v>2093</v>
      </c>
      <c r="CK3">
        <f t="shared" si="1"/>
        <v>2094</v>
      </c>
      <c r="CL3">
        <f t="shared" si="1"/>
        <v>2095</v>
      </c>
      <c r="CM3">
        <f t="shared" si="1"/>
        <v>2096</v>
      </c>
      <c r="CN3">
        <f t="shared" si="1"/>
        <v>2097</v>
      </c>
      <c r="CO3">
        <f t="shared" si="1"/>
        <v>2098</v>
      </c>
      <c r="CP3">
        <f t="shared" si="1"/>
        <v>2099</v>
      </c>
      <c r="CQ3">
        <f t="shared" ref="CQ3:EZ3" si="2">+CP3+1</f>
        <v>2100</v>
      </c>
      <c r="CR3">
        <f t="shared" si="2"/>
        <v>2101</v>
      </c>
      <c r="CS3">
        <f t="shared" si="2"/>
        <v>2102</v>
      </c>
      <c r="CT3">
        <f t="shared" si="2"/>
        <v>2103</v>
      </c>
      <c r="CU3">
        <f t="shared" si="2"/>
        <v>2104</v>
      </c>
      <c r="CV3">
        <f t="shared" si="2"/>
        <v>2105</v>
      </c>
      <c r="CW3">
        <f t="shared" si="2"/>
        <v>2106</v>
      </c>
      <c r="CX3">
        <f t="shared" si="2"/>
        <v>2107</v>
      </c>
      <c r="CY3">
        <f t="shared" si="2"/>
        <v>2108</v>
      </c>
      <c r="CZ3">
        <f t="shared" si="2"/>
        <v>2109</v>
      </c>
      <c r="DA3">
        <f t="shared" si="2"/>
        <v>2110</v>
      </c>
      <c r="DB3">
        <f t="shared" si="2"/>
        <v>2111</v>
      </c>
      <c r="DC3">
        <f t="shared" si="2"/>
        <v>2112</v>
      </c>
      <c r="DD3">
        <f t="shared" si="2"/>
        <v>2113</v>
      </c>
      <c r="DE3">
        <f t="shared" si="2"/>
        <v>2114</v>
      </c>
      <c r="DF3">
        <f t="shared" si="2"/>
        <v>2115</v>
      </c>
      <c r="DG3">
        <f t="shared" si="2"/>
        <v>2116</v>
      </c>
      <c r="DH3">
        <f t="shared" si="2"/>
        <v>2117</v>
      </c>
      <c r="DI3">
        <f t="shared" si="2"/>
        <v>2118</v>
      </c>
      <c r="DJ3">
        <f t="shared" si="2"/>
        <v>2119</v>
      </c>
      <c r="DK3">
        <f t="shared" si="2"/>
        <v>2120</v>
      </c>
      <c r="DL3">
        <f t="shared" si="2"/>
        <v>2121</v>
      </c>
      <c r="DM3">
        <f t="shared" si="2"/>
        <v>2122</v>
      </c>
      <c r="DN3">
        <f t="shared" si="2"/>
        <v>2123</v>
      </c>
      <c r="DO3">
        <f t="shared" si="2"/>
        <v>2124</v>
      </c>
      <c r="DP3">
        <f t="shared" si="2"/>
        <v>2125</v>
      </c>
      <c r="DQ3">
        <f t="shared" si="2"/>
        <v>2126</v>
      </c>
      <c r="DR3">
        <f t="shared" si="2"/>
        <v>2127</v>
      </c>
      <c r="DS3">
        <f t="shared" si="2"/>
        <v>2128</v>
      </c>
      <c r="DT3">
        <f t="shared" si="2"/>
        <v>2129</v>
      </c>
      <c r="DU3">
        <f t="shared" si="2"/>
        <v>2130</v>
      </c>
      <c r="DV3">
        <f t="shared" si="2"/>
        <v>2131</v>
      </c>
      <c r="DW3">
        <f t="shared" si="2"/>
        <v>2132</v>
      </c>
      <c r="DX3">
        <f t="shared" si="2"/>
        <v>2133</v>
      </c>
      <c r="DY3">
        <f t="shared" si="2"/>
        <v>2134</v>
      </c>
      <c r="DZ3">
        <f t="shared" si="2"/>
        <v>2135</v>
      </c>
      <c r="EA3">
        <f t="shared" si="2"/>
        <v>2136</v>
      </c>
      <c r="EB3">
        <f t="shared" si="2"/>
        <v>2137</v>
      </c>
      <c r="EC3">
        <f t="shared" si="2"/>
        <v>2138</v>
      </c>
      <c r="ED3">
        <f t="shared" si="2"/>
        <v>2139</v>
      </c>
      <c r="EE3">
        <f t="shared" si="2"/>
        <v>2140</v>
      </c>
      <c r="EF3">
        <f t="shared" si="2"/>
        <v>2141</v>
      </c>
      <c r="EG3">
        <f t="shared" si="2"/>
        <v>2142</v>
      </c>
      <c r="EH3">
        <f t="shared" si="2"/>
        <v>2143</v>
      </c>
      <c r="EI3">
        <f t="shared" si="2"/>
        <v>2144</v>
      </c>
      <c r="EJ3">
        <f t="shared" si="2"/>
        <v>2145</v>
      </c>
      <c r="EK3">
        <f t="shared" si="2"/>
        <v>2146</v>
      </c>
      <c r="EL3">
        <f t="shared" si="2"/>
        <v>2147</v>
      </c>
      <c r="EM3">
        <f t="shared" si="2"/>
        <v>2148</v>
      </c>
      <c r="EN3">
        <f t="shared" si="2"/>
        <v>2149</v>
      </c>
      <c r="EO3">
        <f t="shared" si="2"/>
        <v>2150</v>
      </c>
      <c r="EP3">
        <f t="shared" si="2"/>
        <v>2151</v>
      </c>
      <c r="EQ3">
        <f t="shared" si="2"/>
        <v>2152</v>
      </c>
      <c r="ER3">
        <f t="shared" si="2"/>
        <v>2153</v>
      </c>
      <c r="ES3">
        <f t="shared" si="2"/>
        <v>2154</v>
      </c>
      <c r="ET3">
        <f t="shared" si="2"/>
        <v>2155</v>
      </c>
      <c r="EU3">
        <f t="shared" si="2"/>
        <v>2156</v>
      </c>
      <c r="EV3">
        <f t="shared" si="2"/>
        <v>2157</v>
      </c>
      <c r="EW3">
        <f t="shared" si="2"/>
        <v>2158</v>
      </c>
      <c r="EX3">
        <f t="shared" si="2"/>
        <v>2159</v>
      </c>
      <c r="EY3">
        <f t="shared" si="2"/>
        <v>2160</v>
      </c>
      <c r="EZ3">
        <f t="shared" si="2"/>
        <v>2161</v>
      </c>
      <c r="FA3">
        <f t="shared" ref="FA3:HL3" si="3">+EZ3+1</f>
        <v>2162</v>
      </c>
      <c r="FB3">
        <f t="shared" si="3"/>
        <v>2163</v>
      </c>
      <c r="FC3">
        <f t="shared" si="3"/>
        <v>2164</v>
      </c>
      <c r="FD3">
        <f t="shared" si="3"/>
        <v>2165</v>
      </c>
      <c r="FE3">
        <f t="shared" si="3"/>
        <v>2166</v>
      </c>
      <c r="FF3">
        <f t="shared" si="3"/>
        <v>2167</v>
      </c>
      <c r="FG3">
        <f t="shared" si="3"/>
        <v>2168</v>
      </c>
      <c r="FH3">
        <f t="shared" si="3"/>
        <v>2169</v>
      </c>
      <c r="FI3">
        <f t="shared" si="3"/>
        <v>2170</v>
      </c>
      <c r="FJ3">
        <f t="shared" si="3"/>
        <v>2171</v>
      </c>
      <c r="FK3">
        <f t="shared" si="3"/>
        <v>2172</v>
      </c>
      <c r="FL3">
        <f t="shared" si="3"/>
        <v>2173</v>
      </c>
      <c r="FM3">
        <f t="shared" si="3"/>
        <v>2174</v>
      </c>
      <c r="FN3">
        <f t="shared" si="3"/>
        <v>2175</v>
      </c>
      <c r="FO3">
        <f t="shared" si="3"/>
        <v>2176</v>
      </c>
      <c r="FP3">
        <f t="shared" si="3"/>
        <v>2177</v>
      </c>
      <c r="FQ3">
        <f t="shared" si="3"/>
        <v>2178</v>
      </c>
      <c r="FR3">
        <f t="shared" si="3"/>
        <v>2179</v>
      </c>
      <c r="FS3">
        <f t="shared" si="3"/>
        <v>2180</v>
      </c>
      <c r="FT3">
        <f t="shared" si="3"/>
        <v>2181</v>
      </c>
      <c r="FU3">
        <f t="shared" si="3"/>
        <v>2182</v>
      </c>
      <c r="FV3">
        <f t="shared" si="3"/>
        <v>2183</v>
      </c>
      <c r="FW3">
        <f t="shared" si="3"/>
        <v>2184</v>
      </c>
      <c r="FX3">
        <f t="shared" si="3"/>
        <v>2185</v>
      </c>
      <c r="FY3">
        <f t="shared" si="3"/>
        <v>2186</v>
      </c>
      <c r="FZ3">
        <f t="shared" si="3"/>
        <v>2187</v>
      </c>
      <c r="GA3">
        <f t="shared" si="3"/>
        <v>2188</v>
      </c>
      <c r="GB3">
        <f t="shared" si="3"/>
        <v>2189</v>
      </c>
      <c r="GC3">
        <f t="shared" si="3"/>
        <v>2190</v>
      </c>
      <c r="GD3">
        <f t="shared" si="3"/>
        <v>2191</v>
      </c>
      <c r="GE3">
        <f t="shared" si="3"/>
        <v>2192</v>
      </c>
      <c r="GF3">
        <f t="shared" si="3"/>
        <v>2193</v>
      </c>
      <c r="GG3">
        <f t="shared" si="3"/>
        <v>2194</v>
      </c>
      <c r="GH3">
        <f t="shared" si="3"/>
        <v>2195</v>
      </c>
      <c r="GI3">
        <f t="shared" si="3"/>
        <v>2196</v>
      </c>
      <c r="GJ3">
        <f t="shared" si="3"/>
        <v>2197</v>
      </c>
      <c r="GK3">
        <f t="shared" si="3"/>
        <v>2198</v>
      </c>
      <c r="GL3">
        <f t="shared" si="3"/>
        <v>2199</v>
      </c>
      <c r="GM3">
        <f t="shared" si="3"/>
        <v>2200</v>
      </c>
      <c r="GN3">
        <f t="shared" si="3"/>
        <v>2201</v>
      </c>
      <c r="GO3">
        <f t="shared" si="3"/>
        <v>2202</v>
      </c>
      <c r="GP3">
        <f t="shared" si="3"/>
        <v>2203</v>
      </c>
      <c r="GQ3">
        <f t="shared" si="3"/>
        <v>2204</v>
      </c>
      <c r="GR3">
        <f t="shared" si="3"/>
        <v>2205</v>
      </c>
      <c r="GS3">
        <f t="shared" si="3"/>
        <v>2206</v>
      </c>
      <c r="GT3">
        <f t="shared" si="3"/>
        <v>2207</v>
      </c>
      <c r="GU3">
        <f t="shared" si="3"/>
        <v>2208</v>
      </c>
      <c r="GV3">
        <f t="shared" si="3"/>
        <v>2209</v>
      </c>
      <c r="GW3">
        <f t="shared" si="3"/>
        <v>2210</v>
      </c>
      <c r="GX3">
        <f t="shared" si="3"/>
        <v>2211</v>
      </c>
      <c r="GY3">
        <f t="shared" si="3"/>
        <v>2212</v>
      </c>
      <c r="GZ3">
        <f t="shared" si="3"/>
        <v>2213</v>
      </c>
      <c r="HA3">
        <f t="shared" si="3"/>
        <v>2214</v>
      </c>
      <c r="HB3">
        <f t="shared" si="3"/>
        <v>2215</v>
      </c>
      <c r="HC3">
        <f t="shared" si="3"/>
        <v>2216</v>
      </c>
      <c r="HD3">
        <f t="shared" si="3"/>
        <v>2217</v>
      </c>
      <c r="HE3">
        <f t="shared" si="3"/>
        <v>2218</v>
      </c>
      <c r="HF3">
        <f t="shared" si="3"/>
        <v>2219</v>
      </c>
      <c r="HG3">
        <f t="shared" si="3"/>
        <v>2220</v>
      </c>
      <c r="HH3">
        <f t="shared" si="3"/>
        <v>2221</v>
      </c>
      <c r="HI3">
        <f t="shared" si="3"/>
        <v>2222</v>
      </c>
      <c r="HJ3">
        <f t="shared" si="3"/>
        <v>2223</v>
      </c>
      <c r="HK3">
        <f t="shared" si="3"/>
        <v>2224</v>
      </c>
      <c r="HL3">
        <f t="shared" si="3"/>
        <v>2225</v>
      </c>
      <c r="HM3">
        <f t="shared" ref="HM3:HX3" si="4">+HL3+1</f>
        <v>2226</v>
      </c>
      <c r="HN3">
        <f t="shared" si="4"/>
        <v>2227</v>
      </c>
      <c r="HO3">
        <f t="shared" si="4"/>
        <v>2228</v>
      </c>
      <c r="HP3">
        <f t="shared" si="4"/>
        <v>2229</v>
      </c>
      <c r="HQ3">
        <f t="shared" si="4"/>
        <v>2230</v>
      </c>
      <c r="HR3">
        <f t="shared" si="4"/>
        <v>2231</v>
      </c>
      <c r="HS3">
        <f t="shared" si="4"/>
        <v>2232</v>
      </c>
      <c r="HT3">
        <f t="shared" si="4"/>
        <v>2233</v>
      </c>
      <c r="HU3">
        <f t="shared" si="4"/>
        <v>2234</v>
      </c>
      <c r="HV3">
        <f t="shared" si="4"/>
        <v>2235</v>
      </c>
    </row>
    <row r="4" spans="2:230" x14ac:dyDescent="0.2">
      <c r="B4" t="s">
        <v>10</v>
      </c>
      <c r="E4" s="14">
        <v>54.8</v>
      </c>
      <c r="H4" s="14">
        <v>57.8</v>
      </c>
      <c r="I4" s="14">
        <v>57.8</v>
      </c>
    </row>
    <row r="5" spans="2:230" x14ac:dyDescent="0.2">
      <c r="B5" t="s">
        <v>21</v>
      </c>
      <c r="E5" s="14">
        <v>66</v>
      </c>
      <c r="H5" s="14">
        <v>68.2</v>
      </c>
      <c r="I5" s="14">
        <v>69.900000000000006</v>
      </c>
    </row>
    <row r="6" spans="2:230" s="3" customFormat="1" x14ac:dyDescent="0.2">
      <c r="B6" s="3" t="s">
        <v>17</v>
      </c>
      <c r="C6" s="20">
        <f>SUM(C4:C5)</f>
        <v>0</v>
      </c>
      <c r="D6" s="20">
        <f>SUM(D4:D5)</f>
        <v>0</v>
      </c>
      <c r="E6" s="20">
        <f>SUM(E4:E5)</f>
        <v>120.8</v>
      </c>
      <c r="F6" s="20">
        <f>SUM(F4:F5)</f>
        <v>0</v>
      </c>
      <c r="G6" s="20">
        <f>SUM(G4:G5)</f>
        <v>0</v>
      </c>
      <c r="H6" s="20">
        <f>SUM(H4:H5)</f>
        <v>126</v>
      </c>
      <c r="I6" s="20">
        <f>SUM(I4:I5)</f>
        <v>127.7</v>
      </c>
      <c r="J6" s="20"/>
      <c r="K6" s="20"/>
    </row>
    <row r="7" spans="2:230" ht="7" customHeight="1" x14ac:dyDescent="0.2"/>
    <row r="8" spans="2:230" x14ac:dyDescent="0.2">
      <c r="B8" t="s">
        <v>38</v>
      </c>
      <c r="E8" s="14">
        <v>46.7</v>
      </c>
      <c r="H8" s="14">
        <v>50.3</v>
      </c>
      <c r="I8" s="14">
        <v>51.2</v>
      </c>
    </row>
    <row r="9" spans="2:230" x14ac:dyDescent="0.2">
      <c r="B9" t="s">
        <v>39</v>
      </c>
      <c r="E9" s="14">
        <v>4.4000000000000004</v>
      </c>
      <c r="H9" s="14">
        <v>4.4000000000000004</v>
      </c>
      <c r="I9" s="14">
        <v>4.3</v>
      </c>
    </row>
    <row r="10" spans="2:230" s="3" customFormat="1" x14ac:dyDescent="0.2">
      <c r="B10" s="3" t="s">
        <v>57</v>
      </c>
      <c r="C10" s="20">
        <f>SUM(C8:C9)</f>
        <v>0</v>
      </c>
      <c r="D10" s="20">
        <f>SUM(D8:D9)</f>
        <v>0</v>
      </c>
      <c r="E10" s="20">
        <f>SUM(E8:E9)</f>
        <v>51.1</v>
      </c>
      <c r="F10" s="20">
        <f>SUM(F8:F9)</f>
        <v>0</v>
      </c>
      <c r="G10" s="20">
        <f>SUM(G8:G9)</f>
        <v>0</v>
      </c>
      <c r="H10" s="20">
        <f>SUM(H8:H9)</f>
        <v>54.699999999999996</v>
      </c>
      <c r="I10" s="20">
        <f>SUM(I8:I9)</f>
        <v>55.5</v>
      </c>
      <c r="J10" s="20"/>
      <c r="K10" s="20"/>
    </row>
    <row r="12" spans="2:230" s="1" customFormat="1" x14ac:dyDescent="0.2">
      <c r="B12" s="1" t="s">
        <v>36</v>
      </c>
      <c r="C12" s="15">
        <v>4507</v>
      </c>
      <c r="D12" s="15">
        <v>4805</v>
      </c>
      <c r="E12" s="15">
        <v>4729</v>
      </c>
      <c r="F12" s="15">
        <f>+S12-SUM(C12:E12)</f>
        <v>4755</v>
      </c>
      <c r="G12" s="15">
        <v>5065</v>
      </c>
      <c r="H12" s="15">
        <v>5215</v>
      </c>
      <c r="I12" s="15">
        <v>5215</v>
      </c>
      <c r="J12" s="15">
        <f>+I12</f>
        <v>5215</v>
      </c>
      <c r="K12" s="15"/>
      <c r="Q12" s="1">
        <v>14178</v>
      </c>
      <c r="R12" s="1">
        <v>16420</v>
      </c>
      <c r="S12" s="1">
        <v>18796</v>
      </c>
      <c r="T12" s="1">
        <f>SUM(G12:J12)</f>
        <v>20710</v>
      </c>
    </row>
    <row r="13" spans="2:230" s="1" customFormat="1" x14ac:dyDescent="0.2">
      <c r="B13" s="1" t="s">
        <v>56</v>
      </c>
      <c r="C13" s="15">
        <v>974</v>
      </c>
      <c r="D13" s="15">
        <v>762</v>
      </c>
      <c r="E13" s="15">
        <v>1004</v>
      </c>
      <c r="F13" s="15">
        <f>+S13-SUM(C13:E13)</f>
        <v>967</v>
      </c>
      <c r="G13" s="15">
        <v>952</v>
      </c>
      <c r="H13" s="15">
        <v>828</v>
      </c>
      <c r="I13" s="15">
        <v>932</v>
      </c>
      <c r="J13" s="15">
        <f>+F13*1.05</f>
        <v>1015.35</v>
      </c>
      <c r="K13" s="15"/>
      <c r="Q13" s="1">
        <v>3614</v>
      </c>
      <c r="R13" s="1">
        <v>3260</v>
      </c>
      <c r="S13" s="1">
        <v>3707</v>
      </c>
      <c r="T13" s="1">
        <f>SUM(G13:J13)</f>
        <v>3727.35</v>
      </c>
    </row>
    <row r="14" spans="2:230" s="1" customFormat="1" x14ac:dyDescent="0.2">
      <c r="B14" s="1" t="s">
        <v>35</v>
      </c>
      <c r="C14" s="15">
        <v>65</v>
      </c>
      <c r="D14" s="15">
        <v>75</v>
      </c>
      <c r="E14" s="15">
        <v>72</v>
      </c>
      <c r="F14" s="15">
        <f>+S14-SUM(C14:E14)</f>
        <v>61</v>
      </c>
      <c r="G14" s="15">
        <v>55</v>
      </c>
      <c r="H14" s="15">
        <v>75</v>
      </c>
      <c r="I14" s="15">
        <v>29</v>
      </c>
      <c r="J14" s="15">
        <f>+F14*1.05</f>
        <v>64.05</v>
      </c>
      <c r="K14" s="15"/>
      <c r="Q14" s="1">
        <v>183</v>
      </c>
      <c r="R14" s="1">
        <v>206</v>
      </c>
      <c r="S14" s="1">
        <v>273</v>
      </c>
      <c r="T14" s="1">
        <f>SUM(G14:J14)</f>
        <v>223.05</v>
      </c>
    </row>
    <row r="15" spans="2:230" s="7" customFormat="1" x14ac:dyDescent="0.2">
      <c r="B15" s="7" t="s">
        <v>40</v>
      </c>
      <c r="C15" s="16">
        <f>+SUM(C12:C14)</f>
        <v>5546</v>
      </c>
      <c r="D15" s="16">
        <f>+SUM(D12:D14)</f>
        <v>5642</v>
      </c>
      <c r="E15" s="16">
        <f>+SUM(E12:E14)</f>
        <v>5805</v>
      </c>
      <c r="F15" s="16">
        <f>+SUM(F12:F14)</f>
        <v>5783</v>
      </c>
      <c r="G15" s="16">
        <f>+SUM(G12:G14)</f>
        <v>6072</v>
      </c>
      <c r="H15" s="16">
        <f>+SUM(H12:H14)</f>
        <v>6118</v>
      </c>
      <c r="I15" s="16">
        <f>+SUM(I12:I14)</f>
        <v>6176</v>
      </c>
      <c r="J15" s="16">
        <f>+SUM(J12:J14)</f>
        <v>6294.4000000000005</v>
      </c>
      <c r="K15" s="16"/>
      <c r="N15" s="7">
        <f t="shared" ref="N15:Q15" si="5">+SUM(N12:N14)</f>
        <v>0</v>
      </c>
      <c r="O15" s="7">
        <f t="shared" si="5"/>
        <v>0</v>
      </c>
      <c r="P15" s="7">
        <f t="shared" si="5"/>
        <v>0</v>
      </c>
      <c r="Q15" s="7">
        <f t="shared" si="5"/>
        <v>17975</v>
      </c>
      <c r="R15" s="7">
        <f>+SUM(R12:R14)</f>
        <v>19886</v>
      </c>
      <c r="S15" s="7">
        <f>+SUM(S12:S14)</f>
        <v>22776</v>
      </c>
      <c r="T15" s="7">
        <f>+SUM(T12:T14)</f>
        <v>24660.399999999998</v>
      </c>
      <c r="U15" s="7">
        <f>+T15*1.09</f>
        <v>26879.835999999999</v>
      </c>
      <c r="V15" s="7">
        <f>+U15*1.09</f>
        <v>29299.021240000002</v>
      </c>
      <c r="W15" s="7">
        <f t="shared" ref="W15:AC15" si="6">+V15*1.09</f>
        <v>31935.933151600006</v>
      </c>
      <c r="X15" s="7">
        <f t="shared" si="6"/>
        <v>34810.16713524401</v>
      </c>
      <c r="Y15" s="7">
        <f t="shared" si="6"/>
        <v>37943.08217741597</v>
      </c>
      <c r="Z15" s="7">
        <f t="shared" si="6"/>
        <v>41357.959573383414</v>
      </c>
      <c r="AA15" s="7">
        <f t="shared" si="6"/>
        <v>45080.175934987921</v>
      </c>
      <c r="AB15" s="7">
        <f t="shared" si="6"/>
        <v>49137.391769136841</v>
      </c>
      <c r="AC15" s="7">
        <f t="shared" si="6"/>
        <v>53559.757028359163</v>
      </c>
    </row>
    <row r="16" spans="2:230" s="1" customFormat="1" x14ac:dyDescent="0.2">
      <c r="B16" s="8" t="s">
        <v>41</v>
      </c>
      <c r="C16" s="15">
        <v>-4493</v>
      </c>
      <c r="D16" s="15">
        <v>-4414</v>
      </c>
      <c r="E16" s="15">
        <v>-4542</v>
      </c>
      <c r="F16" s="15">
        <f>+S16-SUM(C16:E16)</f>
        <v>-4299</v>
      </c>
      <c r="G16" s="15">
        <v>-4609</v>
      </c>
      <c r="H16" s="15">
        <v>-4539</v>
      </c>
      <c r="I16" s="15">
        <v>-4578</v>
      </c>
      <c r="J16" s="15">
        <f>+J$15*(I16/I$15)</f>
        <v>-4665.7647668393784</v>
      </c>
      <c r="K16" s="15"/>
      <c r="Q16" s="1">
        <v>-15641</v>
      </c>
      <c r="R16" s="1">
        <v>-17859</v>
      </c>
      <c r="S16" s="1">
        <v>-17748</v>
      </c>
      <c r="T16" s="1">
        <f>SUM(G16:J16)</f>
        <v>-18391.764766839377</v>
      </c>
      <c r="U16" s="1">
        <f>+U15*-U27</f>
        <v>-19891.07864</v>
      </c>
      <c r="V16" s="1">
        <f t="shared" ref="V16:AC16" si="7">+V15*-V27</f>
        <v>-21388.285505200001</v>
      </c>
      <c r="W16" s="1">
        <f t="shared" si="7"/>
        <v>-22674.512537636001</v>
      </c>
      <c r="X16" s="1">
        <f t="shared" si="7"/>
        <v>-22626.608637908608</v>
      </c>
      <c r="Y16" s="1">
        <f t="shared" si="7"/>
        <v>-24663.003415320381</v>
      </c>
      <c r="Z16" s="1">
        <f t="shared" si="7"/>
        <v>-26882.673722699219</v>
      </c>
      <c r="AA16" s="1">
        <f t="shared" si="7"/>
        <v>-28400.510839042392</v>
      </c>
      <c r="AB16" s="1">
        <f t="shared" si="7"/>
        <v>-30956.55681455621</v>
      </c>
      <c r="AC16" s="1">
        <f t="shared" si="7"/>
        <v>-32135.854217015498</v>
      </c>
    </row>
    <row r="17" spans="2:230" s="1" customFormat="1" x14ac:dyDescent="0.2">
      <c r="B17" s="8" t="s">
        <v>42</v>
      </c>
      <c r="C17" s="15">
        <v>-1121</v>
      </c>
      <c r="D17" s="15">
        <v>-1106</v>
      </c>
      <c r="E17" s="15">
        <v>-1197</v>
      </c>
      <c r="F17" s="15">
        <f>+S17-SUM(C17:E17)</f>
        <v>-1150</v>
      </c>
      <c r="G17" s="15">
        <v>-1095</v>
      </c>
      <c r="H17" s="15">
        <v>-1150</v>
      </c>
      <c r="I17" s="15">
        <v>-1158</v>
      </c>
      <c r="J17" s="15">
        <f>+J$15*(I17/I$15)</f>
        <v>-1180.2</v>
      </c>
      <c r="K17" s="15"/>
      <c r="Q17" s="1">
        <v>-5395</v>
      </c>
      <c r="R17" s="1">
        <v>-4168</v>
      </c>
      <c r="S17" s="1">
        <v>-4574</v>
      </c>
      <c r="T17" s="1">
        <f>SUM(G17:J17)</f>
        <v>-4583.2</v>
      </c>
      <c r="U17" s="1">
        <f>+U$15*(T17/T$15)</f>
        <v>-4995.6880000000001</v>
      </c>
      <c r="V17" s="1">
        <f t="shared" ref="V17:AC17" si="8">+V$15*(U17/U$15)</f>
        <v>-5445.2999200000004</v>
      </c>
      <c r="W17" s="1">
        <f t="shared" si="8"/>
        <v>-5935.3769128000013</v>
      </c>
      <c r="X17" s="1">
        <f t="shared" si="8"/>
        <v>-6469.5608349520026</v>
      </c>
      <c r="Y17" s="1">
        <f t="shared" si="8"/>
        <v>-7051.8213100976827</v>
      </c>
      <c r="Z17" s="1">
        <f t="shared" si="8"/>
        <v>-7686.4852280064752</v>
      </c>
      <c r="AA17" s="1">
        <f t="shared" si="8"/>
        <v>-8378.2688985270579</v>
      </c>
      <c r="AB17" s="1">
        <f t="shared" si="8"/>
        <v>-9132.3130993944942</v>
      </c>
      <c r="AC17" s="1">
        <f t="shared" si="8"/>
        <v>-9954.2212783399991</v>
      </c>
    </row>
    <row r="18" spans="2:230" s="1" customFormat="1" x14ac:dyDescent="0.2">
      <c r="B18" s="8" t="s">
        <v>43</v>
      </c>
      <c r="C18" s="15">
        <v>-70</v>
      </c>
      <c r="D18" s="15">
        <v>-75</v>
      </c>
      <c r="E18" s="15">
        <v>-85</v>
      </c>
      <c r="F18" s="15">
        <f>+S18-SUM(C18:E18)</f>
        <v>-81</v>
      </c>
      <c r="G18" s="15">
        <v>-75</v>
      </c>
      <c r="H18" s="15">
        <v>-93</v>
      </c>
      <c r="I18" s="15">
        <v>-94</v>
      </c>
      <c r="J18" s="15">
        <f>+J$15*(I18/I$15)</f>
        <v>-95.802072538860116</v>
      </c>
      <c r="K18" s="15"/>
      <c r="Q18" s="1">
        <v>-363</v>
      </c>
      <c r="R18" s="1">
        <v>-355</v>
      </c>
      <c r="S18" s="1">
        <v>-311</v>
      </c>
      <c r="T18" s="1">
        <f>SUM(G18:J18)</f>
        <v>-357.8020725388601</v>
      </c>
      <c r="U18" s="1">
        <f>+U$15*(T18/T$15)</f>
        <v>-390.00425906735751</v>
      </c>
      <c r="V18" s="1">
        <f t="shared" ref="V18:AC18" si="9">+V$15*(U18/U$15)</f>
        <v>-425.10464238341967</v>
      </c>
      <c r="W18" s="1">
        <f t="shared" si="9"/>
        <v>-463.36406019792747</v>
      </c>
      <c r="X18" s="1">
        <f t="shared" si="9"/>
        <v>-505.06682561574098</v>
      </c>
      <c r="Y18" s="1">
        <f t="shared" si="9"/>
        <v>-550.5228399211577</v>
      </c>
      <c r="Z18" s="1">
        <f t="shared" si="9"/>
        <v>-600.06989551406195</v>
      </c>
      <c r="AA18" s="1">
        <f t="shared" si="9"/>
        <v>-654.07618611032751</v>
      </c>
      <c r="AB18" s="1">
        <f t="shared" si="9"/>
        <v>-712.94304286025715</v>
      </c>
      <c r="AC18" s="1">
        <f t="shared" si="9"/>
        <v>-777.10791671768038</v>
      </c>
    </row>
    <row r="19" spans="2:230" s="1" customFormat="1" x14ac:dyDescent="0.2">
      <c r="B19" s="8" t="s">
        <v>45</v>
      </c>
      <c r="C19" s="15">
        <f>+SUM(C15:C18)</f>
        <v>-138</v>
      </c>
      <c r="D19" s="15">
        <f>+SUM(D15:D18)</f>
        <v>47</v>
      </c>
      <c r="E19" s="15">
        <f>+SUM(E15:E18)</f>
        <v>-19</v>
      </c>
      <c r="F19" s="15">
        <f>+S19-SUM(C19:E19)</f>
        <v>253</v>
      </c>
      <c r="G19" s="15">
        <f>+SUM(G15:G18)</f>
        <v>293</v>
      </c>
      <c r="H19" s="15">
        <f>+SUM(H15:H18)</f>
        <v>336</v>
      </c>
      <c r="I19" s="15">
        <f>+SUM(I15:I18)</f>
        <v>346</v>
      </c>
      <c r="J19" s="15">
        <f>+SUM(J15:J18)</f>
        <v>352.63316062176204</v>
      </c>
      <c r="K19" s="15"/>
      <c r="Q19" s="1">
        <f>+SUM(Q15:Q18)</f>
        <v>-3424</v>
      </c>
      <c r="R19" s="1">
        <f>+SUM(R15:R18)</f>
        <v>-2496</v>
      </c>
      <c r="S19" s="1">
        <f>+SUM(S15:S18)</f>
        <v>143</v>
      </c>
      <c r="T19" s="1">
        <f>SUM(G19:J19)</f>
        <v>1327.633160621762</v>
      </c>
      <c r="U19" s="1">
        <f>+SUM(U15:U18)</f>
        <v>1603.0651009326421</v>
      </c>
      <c r="V19" s="1">
        <f t="shared" ref="V19:AC19" si="10">+SUM(V15:V18)</f>
        <v>2040.3311724165806</v>
      </c>
      <c r="W19" s="1">
        <f t="shared" si="10"/>
        <v>2862.679640966076</v>
      </c>
      <c r="X19" s="1">
        <f t="shared" si="10"/>
        <v>5208.9308367676585</v>
      </c>
      <c r="Y19" s="1">
        <f t="shared" si="10"/>
        <v>5677.7346120767488</v>
      </c>
      <c r="Z19" s="1">
        <f t="shared" si="10"/>
        <v>6188.7307271636582</v>
      </c>
      <c r="AA19" s="1">
        <f t="shared" si="10"/>
        <v>7647.3200113081439</v>
      </c>
      <c r="AB19" s="1">
        <f t="shared" si="10"/>
        <v>8335.578812325879</v>
      </c>
      <c r="AC19" s="1">
        <f t="shared" si="10"/>
        <v>10692.573616285987</v>
      </c>
      <c r="AD19" s="1">
        <f>+AC19*(1+$AG$27)</f>
        <v>10799.499352448847</v>
      </c>
      <c r="AE19" s="1">
        <f t="shared" ref="AE19:CP19" si="11">+AD19*(1+$AG$27)</f>
        <v>10907.494345973337</v>
      </c>
      <c r="AF19" s="1">
        <f t="shared" si="11"/>
        <v>11016.56928943307</v>
      </c>
      <c r="AG19" s="1">
        <f t="shared" si="11"/>
        <v>11126.7349823274</v>
      </c>
      <c r="AH19" s="1">
        <f t="shared" si="11"/>
        <v>11238.002332150674</v>
      </c>
      <c r="AI19" s="1">
        <f t="shared" si="11"/>
        <v>11350.38235547218</v>
      </c>
      <c r="AJ19" s="1">
        <f t="shared" si="11"/>
        <v>11463.886179026902</v>
      </c>
      <c r="AK19" s="1">
        <f t="shared" si="11"/>
        <v>11578.525040817171</v>
      </c>
      <c r="AL19" s="1">
        <f t="shared" si="11"/>
        <v>11694.310291225342</v>
      </c>
      <c r="AM19" s="1">
        <f t="shared" si="11"/>
        <v>11811.253394137595</v>
      </c>
      <c r="AN19" s="1">
        <f t="shared" si="11"/>
        <v>11929.365928078971</v>
      </c>
      <c r="AO19" s="1">
        <f t="shared" si="11"/>
        <v>12048.65958735976</v>
      </c>
      <c r="AP19" s="1">
        <f t="shared" si="11"/>
        <v>12169.146183233357</v>
      </c>
      <c r="AQ19" s="1">
        <f t="shared" si="11"/>
        <v>12290.837645065691</v>
      </c>
      <c r="AR19" s="1">
        <f t="shared" si="11"/>
        <v>12413.746021516348</v>
      </c>
      <c r="AS19" s="1">
        <f t="shared" si="11"/>
        <v>12537.883481731511</v>
      </c>
      <c r="AT19" s="1">
        <f t="shared" si="11"/>
        <v>12663.262316548826</v>
      </c>
      <c r="AU19" s="1">
        <f t="shared" si="11"/>
        <v>12789.894939714313</v>
      </c>
      <c r="AV19" s="1">
        <f t="shared" si="11"/>
        <v>12917.793889111457</v>
      </c>
      <c r="AW19" s="1">
        <f t="shared" si="11"/>
        <v>13046.971828002572</v>
      </c>
      <c r="AX19" s="1">
        <f t="shared" si="11"/>
        <v>13177.441546282598</v>
      </c>
      <c r="AY19" s="1">
        <f t="shared" si="11"/>
        <v>13309.215961745424</v>
      </c>
      <c r="AZ19" s="1">
        <f t="shared" si="11"/>
        <v>13442.308121362878</v>
      </c>
      <c r="BA19" s="1">
        <f t="shared" si="11"/>
        <v>13576.731202576506</v>
      </c>
      <c r="BB19" s="1">
        <f t="shared" si="11"/>
        <v>13712.498514602272</v>
      </c>
      <c r="BC19" s="1">
        <f t="shared" si="11"/>
        <v>13849.623499748295</v>
      </c>
      <c r="BD19" s="1">
        <f t="shared" si="11"/>
        <v>13988.119734745778</v>
      </c>
      <c r="BE19" s="1">
        <f t="shared" si="11"/>
        <v>14128.000932093237</v>
      </c>
      <c r="BF19" s="1">
        <f t="shared" si="11"/>
        <v>14269.280941414168</v>
      </c>
      <c r="BG19" s="1">
        <f t="shared" si="11"/>
        <v>14411.973750828311</v>
      </c>
      <c r="BH19" s="1">
        <f t="shared" si="11"/>
        <v>14556.093488336594</v>
      </c>
      <c r="BI19" s="1">
        <f t="shared" si="11"/>
        <v>14701.654423219959</v>
      </c>
      <c r="BJ19" s="1">
        <f t="shared" si="11"/>
        <v>14848.670967452159</v>
      </c>
      <c r="BK19" s="1">
        <f t="shared" si="11"/>
        <v>14997.157677126681</v>
      </c>
      <c r="BL19" s="1">
        <f t="shared" si="11"/>
        <v>15147.129253897949</v>
      </c>
      <c r="BM19" s="1">
        <f t="shared" si="11"/>
        <v>15298.600546436928</v>
      </c>
      <c r="BN19" s="1">
        <f t="shared" si="11"/>
        <v>15451.586551901297</v>
      </c>
      <c r="BO19" s="1">
        <f t="shared" si="11"/>
        <v>15606.10241742031</v>
      </c>
      <c r="BP19" s="1">
        <f t="shared" si="11"/>
        <v>15762.163441594514</v>
      </c>
      <c r="BQ19" s="1">
        <f t="shared" si="11"/>
        <v>15919.785076010459</v>
      </c>
      <c r="BR19" s="1">
        <f t="shared" si="11"/>
        <v>16078.982926770565</v>
      </c>
      <c r="BS19" s="1">
        <f t="shared" si="11"/>
        <v>16239.77275603827</v>
      </c>
      <c r="BT19" s="1">
        <f t="shared" si="11"/>
        <v>16402.170483598653</v>
      </c>
      <c r="BU19" s="1">
        <f t="shared" si="11"/>
        <v>16566.192188434641</v>
      </c>
      <c r="BV19" s="1">
        <f t="shared" si="11"/>
        <v>16731.854110318989</v>
      </c>
      <c r="BW19" s="1">
        <f t="shared" si="11"/>
        <v>16899.172651422181</v>
      </c>
      <c r="BX19" s="1">
        <f t="shared" si="11"/>
        <v>17068.164377936402</v>
      </c>
      <c r="BY19" s="1">
        <f t="shared" si="11"/>
        <v>17238.846021715766</v>
      </c>
      <c r="BZ19" s="1">
        <f t="shared" si="11"/>
        <v>17411.234481932923</v>
      </c>
      <c r="CA19" s="1">
        <f t="shared" si="11"/>
        <v>17585.346826752251</v>
      </c>
      <c r="CB19" s="1">
        <f t="shared" si="11"/>
        <v>17761.200295019775</v>
      </c>
      <c r="CC19" s="1">
        <f t="shared" si="11"/>
        <v>17938.812297969973</v>
      </c>
      <c r="CD19" s="1">
        <f t="shared" si="11"/>
        <v>18118.200420949674</v>
      </c>
      <c r="CE19" s="1">
        <f t="shared" si="11"/>
        <v>18299.382425159172</v>
      </c>
      <c r="CF19" s="1">
        <f t="shared" si="11"/>
        <v>18482.376249410765</v>
      </c>
      <c r="CG19" s="1">
        <f t="shared" si="11"/>
        <v>18667.200011904872</v>
      </c>
      <c r="CH19" s="1">
        <f t="shared" si="11"/>
        <v>18853.87201202392</v>
      </c>
      <c r="CI19" s="1">
        <f t="shared" si="11"/>
        <v>19042.410732144159</v>
      </c>
      <c r="CJ19" s="1">
        <f t="shared" si="11"/>
        <v>19232.834839465602</v>
      </c>
      <c r="CK19" s="1">
        <f t="shared" si="11"/>
        <v>19425.16318786026</v>
      </c>
      <c r="CL19" s="1">
        <f t="shared" si="11"/>
        <v>19619.414819738864</v>
      </c>
      <c r="CM19" s="1">
        <f t="shared" si="11"/>
        <v>19815.608967936252</v>
      </c>
      <c r="CN19" s="1">
        <f t="shared" si="11"/>
        <v>20013.765057615616</v>
      </c>
      <c r="CO19" s="1">
        <f t="shared" si="11"/>
        <v>20213.90270819177</v>
      </c>
      <c r="CP19" s="1">
        <f t="shared" si="11"/>
        <v>20416.041735273688</v>
      </c>
      <c r="CQ19" s="1">
        <f t="shared" ref="CQ19:EZ19" si="12">+CP19*(1+$AG$27)</f>
        <v>20620.202152626425</v>
      </c>
      <c r="CR19" s="1">
        <f t="shared" si="12"/>
        <v>20826.404174152689</v>
      </c>
      <c r="CS19" s="1">
        <f t="shared" si="12"/>
        <v>21034.668215894217</v>
      </c>
      <c r="CT19" s="1">
        <f t="shared" si="12"/>
        <v>21245.014898053159</v>
      </c>
      <c r="CU19" s="1">
        <f t="shared" si="12"/>
        <v>21457.465047033693</v>
      </c>
      <c r="CV19" s="1">
        <f t="shared" si="12"/>
        <v>21672.039697504031</v>
      </c>
      <c r="CW19" s="1">
        <f t="shared" si="12"/>
        <v>21888.760094479072</v>
      </c>
      <c r="CX19" s="1">
        <f t="shared" si="12"/>
        <v>22107.647695423864</v>
      </c>
      <c r="CY19" s="1">
        <f t="shared" si="12"/>
        <v>22328.724172378104</v>
      </c>
      <c r="CZ19" s="1">
        <f t="shared" si="12"/>
        <v>22552.011414101886</v>
      </c>
      <c r="DA19" s="1">
        <f t="shared" si="12"/>
        <v>22777.531528242904</v>
      </c>
      <c r="DB19" s="1">
        <f t="shared" si="12"/>
        <v>23005.306843525334</v>
      </c>
      <c r="DC19" s="1">
        <f t="shared" si="12"/>
        <v>23235.359911960586</v>
      </c>
      <c r="DD19" s="1">
        <f t="shared" si="12"/>
        <v>23467.713511080194</v>
      </c>
      <c r="DE19" s="1">
        <f t="shared" si="12"/>
        <v>23702.390646190997</v>
      </c>
      <c r="DF19" s="1">
        <f t="shared" si="12"/>
        <v>23939.414552652906</v>
      </c>
      <c r="DG19" s="1">
        <f t="shared" si="12"/>
        <v>24178.808698179437</v>
      </c>
      <c r="DH19" s="1">
        <f t="shared" si="12"/>
        <v>24420.596785161233</v>
      </c>
      <c r="DI19" s="1">
        <f t="shared" si="12"/>
        <v>24664.802753012846</v>
      </c>
      <c r="DJ19" s="1">
        <f t="shared" si="12"/>
        <v>24911.450780542975</v>
      </c>
      <c r="DK19" s="1">
        <f t="shared" si="12"/>
        <v>25160.565288348404</v>
      </c>
      <c r="DL19" s="1">
        <f t="shared" si="12"/>
        <v>25412.170941231889</v>
      </c>
      <c r="DM19" s="1">
        <f t="shared" si="12"/>
        <v>25666.292650644209</v>
      </c>
      <c r="DN19" s="1">
        <f t="shared" si="12"/>
        <v>25922.955577150653</v>
      </c>
      <c r="DO19" s="1">
        <f t="shared" si="12"/>
        <v>26182.185132922161</v>
      </c>
      <c r="DP19" s="1">
        <f t="shared" si="12"/>
        <v>26444.006984251384</v>
      </c>
      <c r="DQ19" s="1">
        <f t="shared" si="12"/>
        <v>26708.447054093896</v>
      </c>
      <c r="DR19" s="1">
        <f t="shared" si="12"/>
        <v>26975.531524634836</v>
      </c>
      <c r="DS19" s="1">
        <f t="shared" si="12"/>
        <v>27245.286839881184</v>
      </c>
      <c r="DT19" s="1">
        <f t="shared" si="12"/>
        <v>27517.739708279998</v>
      </c>
      <c r="DU19" s="1">
        <f t="shared" si="12"/>
        <v>27792.917105362798</v>
      </c>
      <c r="DV19" s="1">
        <f t="shared" si="12"/>
        <v>28070.846276416425</v>
      </c>
      <c r="DW19" s="1">
        <f t="shared" si="12"/>
        <v>28351.554739180589</v>
      </c>
      <c r="DX19" s="1">
        <f t="shared" si="12"/>
        <v>28635.070286572394</v>
      </c>
      <c r="DY19" s="1">
        <f t="shared" si="12"/>
        <v>28921.42098943812</v>
      </c>
      <c r="DZ19" s="1">
        <f t="shared" si="12"/>
        <v>29210.635199332501</v>
      </c>
      <c r="EA19" s="1">
        <f t="shared" si="12"/>
        <v>29502.741551325827</v>
      </c>
      <c r="EB19" s="1">
        <f t="shared" si="12"/>
        <v>29797.768966839085</v>
      </c>
      <c r="EC19" s="1">
        <f t="shared" si="12"/>
        <v>30095.746656507476</v>
      </c>
      <c r="ED19" s="1">
        <f t="shared" si="12"/>
        <v>30396.704123072552</v>
      </c>
      <c r="EE19" s="1">
        <f t="shared" si="12"/>
        <v>30700.671164303276</v>
      </c>
      <c r="EF19" s="1">
        <f t="shared" si="12"/>
        <v>31007.677875946309</v>
      </c>
      <c r="EG19" s="1">
        <f t="shared" si="12"/>
        <v>31317.754654705772</v>
      </c>
      <c r="EH19" s="1">
        <f t="shared" si="12"/>
        <v>31630.932201252828</v>
      </c>
      <c r="EI19" s="1">
        <f t="shared" si="12"/>
        <v>31947.241523265358</v>
      </c>
      <c r="EJ19" s="1">
        <f t="shared" si="12"/>
        <v>32266.713938498011</v>
      </c>
      <c r="EK19" s="1">
        <f t="shared" si="12"/>
        <v>32589.38107788299</v>
      </c>
      <c r="EL19" s="1">
        <f t="shared" si="12"/>
        <v>32915.274888661821</v>
      </c>
      <c r="EM19" s="1">
        <f t="shared" si="12"/>
        <v>33244.427637548441</v>
      </c>
      <c r="EN19" s="1">
        <f t="shared" si="12"/>
        <v>33576.871913923926</v>
      </c>
      <c r="EO19" s="1">
        <f t="shared" si="12"/>
        <v>33912.640633063165</v>
      </c>
      <c r="EP19" s="1">
        <f t="shared" si="12"/>
        <v>34251.767039393795</v>
      </c>
      <c r="EQ19" s="1">
        <f t="shared" si="12"/>
        <v>34594.284709787731</v>
      </c>
      <c r="ER19" s="1">
        <f t="shared" si="12"/>
        <v>34940.227556885606</v>
      </c>
      <c r="ES19" s="1">
        <f t="shared" si="12"/>
        <v>35289.629832454462</v>
      </c>
      <c r="ET19" s="1">
        <f t="shared" si="12"/>
        <v>35642.526130779006</v>
      </c>
      <c r="EU19" s="1">
        <f t="shared" si="12"/>
        <v>35998.951392086798</v>
      </c>
      <c r="EV19" s="1">
        <f t="shared" si="12"/>
        <v>36358.940906007665</v>
      </c>
      <c r="EW19" s="1">
        <f t="shared" si="12"/>
        <v>36722.530315067743</v>
      </c>
      <c r="EX19" s="1">
        <f t="shared" si="12"/>
        <v>37089.75561821842</v>
      </c>
      <c r="EY19" s="1">
        <f t="shared" si="12"/>
        <v>37460.653174400606</v>
      </c>
      <c r="EZ19" s="1">
        <f t="shared" si="12"/>
        <v>37835.259706144614</v>
      </c>
      <c r="FA19" s="1">
        <f t="shared" ref="FA19:HL19" si="13">+EZ19*(1+$AG$27)</f>
        <v>38213.612303206064</v>
      </c>
      <c r="FB19" s="1">
        <f t="shared" si="13"/>
        <v>38595.748426238126</v>
      </c>
      <c r="FC19" s="1">
        <f t="shared" si="13"/>
        <v>38981.70591050051</v>
      </c>
      <c r="FD19" s="1">
        <f t="shared" si="13"/>
        <v>39371.522969605518</v>
      </c>
      <c r="FE19" s="1">
        <f t="shared" si="13"/>
        <v>39765.238199301573</v>
      </c>
      <c r="FF19" s="1">
        <f t="shared" si="13"/>
        <v>40162.890581294589</v>
      </c>
      <c r="FG19" s="1">
        <f t="shared" si="13"/>
        <v>40564.519487107536</v>
      </c>
      <c r="FH19" s="1">
        <f t="shared" si="13"/>
        <v>40970.164681978611</v>
      </c>
      <c r="FI19" s="1">
        <f t="shared" si="13"/>
        <v>41379.866328798395</v>
      </c>
      <c r="FJ19" s="1">
        <f t="shared" si="13"/>
        <v>41793.664992086378</v>
      </c>
      <c r="FK19" s="1">
        <f t="shared" si="13"/>
        <v>42211.601642007241</v>
      </c>
      <c r="FL19" s="1">
        <f t="shared" si="13"/>
        <v>42633.717658427311</v>
      </c>
      <c r="FM19" s="1">
        <f t="shared" si="13"/>
        <v>43060.054835011586</v>
      </c>
      <c r="FN19" s="1">
        <f t="shared" si="13"/>
        <v>43490.6553833617</v>
      </c>
      <c r="FO19" s="1">
        <f t="shared" si="13"/>
        <v>43925.561937195314</v>
      </c>
      <c r="FP19" s="1">
        <f t="shared" si="13"/>
        <v>44364.817556567265</v>
      </c>
      <c r="FQ19" s="1">
        <f t="shared" si="13"/>
        <v>44808.465732132936</v>
      </c>
      <c r="FR19" s="1">
        <f t="shared" si="13"/>
        <v>45256.550389454263</v>
      </c>
      <c r="FS19" s="1">
        <f t="shared" si="13"/>
        <v>45709.115893348804</v>
      </c>
      <c r="FT19" s="1">
        <f t="shared" si="13"/>
        <v>46166.207052282291</v>
      </c>
      <c r="FU19" s="1">
        <f t="shared" si="13"/>
        <v>46627.86912280511</v>
      </c>
      <c r="FV19" s="1">
        <f t="shared" si="13"/>
        <v>47094.14781403316</v>
      </c>
      <c r="FW19" s="1">
        <f t="shared" si="13"/>
        <v>47565.089292173492</v>
      </c>
      <c r="FX19" s="1">
        <f t="shared" si="13"/>
        <v>48040.74018509523</v>
      </c>
      <c r="FY19" s="1">
        <f t="shared" si="13"/>
        <v>48521.147586946179</v>
      </c>
      <c r="FZ19" s="1">
        <f t="shared" si="13"/>
        <v>49006.359062815638</v>
      </c>
      <c r="GA19" s="1">
        <f t="shared" si="13"/>
        <v>49496.422653443791</v>
      </c>
      <c r="GB19" s="1">
        <f t="shared" si="13"/>
        <v>49991.386879978229</v>
      </c>
      <c r="GC19" s="1">
        <f t="shared" si="13"/>
        <v>50491.300748778012</v>
      </c>
      <c r="GD19" s="1">
        <f t="shared" si="13"/>
        <v>50996.213756265795</v>
      </c>
      <c r="GE19" s="1">
        <f t="shared" si="13"/>
        <v>51506.175893828455</v>
      </c>
      <c r="GF19" s="1">
        <f t="shared" si="13"/>
        <v>52021.237652766737</v>
      </c>
      <c r="GG19" s="1">
        <f t="shared" si="13"/>
        <v>52541.450029294407</v>
      </c>
      <c r="GH19" s="1">
        <f t="shared" si="13"/>
        <v>53066.86452958735</v>
      </c>
      <c r="GI19" s="1">
        <f t="shared" si="13"/>
        <v>53597.533174883225</v>
      </c>
      <c r="GJ19" s="1">
        <f t="shared" si="13"/>
        <v>54133.508506632061</v>
      </c>
      <c r="GK19" s="1">
        <f t="shared" si="13"/>
        <v>54674.84359169838</v>
      </c>
      <c r="GL19" s="1">
        <f t="shared" si="13"/>
        <v>55221.592027615363</v>
      </c>
      <c r="GM19" s="1">
        <f t="shared" si="13"/>
        <v>55773.807947891517</v>
      </c>
      <c r="GN19" s="1">
        <f t="shared" si="13"/>
        <v>56331.54602737043</v>
      </c>
      <c r="GO19" s="1">
        <f t="shared" si="13"/>
        <v>56894.861487644135</v>
      </c>
      <c r="GP19" s="1">
        <f t="shared" si="13"/>
        <v>57463.810102520576</v>
      </c>
      <c r="GQ19" s="1">
        <f t="shared" si="13"/>
        <v>58038.448203545784</v>
      </c>
      <c r="GR19" s="1">
        <f t="shared" si="13"/>
        <v>58618.832685581241</v>
      </c>
      <c r="GS19" s="1">
        <f t="shared" si="13"/>
        <v>59205.021012437057</v>
      </c>
      <c r="GT19" s="1">
        <f t="shared" si="13"/>
        <v>59797.071222561426</v>
      </c>
      <c r="GU19" s="1">
        <f t="shared" si="13"/>
        <v>60395.041934787041</v>
      </c>
      <c r="GV19" s="1">
        <f t="shared" si="13"/>
        <v>60998.992354134913</v>
      </c>
      <c r="GW19" s="1">
        <f t="shared" si="13"/>
        <v>61608.982277676259</v>
      </c>
      <c r="GX19" s="1">
        <f t="shared" si="13"/>
        <v>62225.072100453021</v>
      </c>
      <c r="GY19" s="1">
        <f t="shared" si="13"/>
        <v>62847.32282145755</v>
      </c>
      <c r="GZ19" s="1">
        <f t="shared" si="13"/>
        <v>63475.796049672128</v>
      </c>
      <c r="HA19" s="1">
        <f t="shared" si="13"/>
        <v>64110.554010168853</v>
      </c>
      <c r="HB19" s="1">
        <f t="shared" si="13"/>
        <v>64751.659550270539</v>
      </c>
      <c r="HC19" s="1">
        <f t="shared" si="13"/>
        <v>65399.176145773243</v>
      </c>
      <c r="HD19" s="1">
        <f t="shared" si="13"/>
        <v>66053.167907230978</v>
      </c>
      <c r="HE19" s="1">
        <f t="shared" si="13"/>
        <v>66713.699586303293</v>
      </c>
      <c r="HF19" s="1">
        <f t="shared" si="13"/>
        <v>67380.836582166332</v>
      </c>
      <c r="HG19" s="1">
        <f t="shared" si="13"/>
        <v>68054.644947987996</v>
      </c>
      <c r="HH19" s="1">
        <f t="shared" si="13"/>
        <v>68735.191397467876</v>
      </c>
      <c r="HI19" s="1">
        <f t="shared" si="13"/>
        <v>69422.543311442554</v>
      </c>
      <c r="HJ19" s="1">
        <f t="shared" si="13"/>
        <v>70116.768744556975</v>
      </c>
      <c r="HK19" s="1">
        <f t="shared" si="13"/>
        <v>70817.936432002549</v>
      </c>
      <c r="HL19" s="1">
        <f t="shared" si="13"/>
        <v>71526.115796322571</v>
      </c>
      <c r="HM19" s="1">
        <f t="shared" ref="HM19:HX19" si="14">+HL19*(1+$AG$27)</f>
        <v>72241.376954285792</v>
      </c>
      <c r="HN19" s="1">
        <f t="shared" si="14"/>
        <v>72963.790723828657</v>
      </c>
      <c r="HO19" s="1">
        <f t="shared" si="14"/>
        <v>73693.428631066941</v>
      </c>
      <c r="HP19" s="1">
        <f t="shared" si="14"/>
        <v>74430.362917377613</v>
      </c>
      <c r="HQ19" s="1">
        <f t="shared" si="14"/>
        <v>75174.666546551394</v>
      </c>
      <c r="HR19" s="1">
        <f t="shared" si="14"/>
        <v>75926.413212016909</v>
      </c>
      <c r="HS19" s="1">
        <f t="shared" si="14"/>
        <v>76685.677344137075</v>
      </c>
      <c r="HT19" s="1">
        <f t="shared" si="14"/>
        <v>77452.534117578442</v>
      </c>
      <c r="HU19" s="1">
        <f t="shared" si="14"/>
        <v>78227.059458754229</v>
      </c>
      <c r="HV19" s="1">
        <f t="shared" si="14"/>
        <v>79009.330053341779</v>
      </c>
    </row>
    <row r="20" spans="2:230" x14ac:dyDescent="0.2">
      <c r="B20" s="8"/>
    </row>
    <row r="22" spans="2:230" s="11" customFormat="1" x14ac:dyDescent="0.2">
      <c r="B22" s="11" t="s">
        <v>36</v>
      </c>
      <c r="C22" s="17"/>
      <c r="D22" s="17"/>
      <c r="E22" s="17"/>
      <c r="F22" s="17"/>
      <c r="G22" s="17">
        <f>+G12/C12-1</f>
        <v>0.12380741069447532</v>
      </c>
      <c r="H22" s="17">
        <f>+H12/D12-1</f>
        <v>8.5327783558792891E-2</v>
      </c>
      <c r="I22" s="17">
        <f>+I12/E12-1</f>
        <v>0.10277014167900189</v>
      </c>
      <c r="J22" s="17">
        <f>+J12/F12-1</f>
        <v>9.6740273396424881E-2</v>
      </c>
      <c r="K22" s="17"/>
      <c r="R22" s="11">
        <f>+R12/Q12-1</f>
        <v>0.15813231767527158</v>
      </c>
      <c r="S22" s="11">
        <f>+S12/R12-1</f>
        <v>0.14470158343483552</v>
      </c>
    </row>
    <row r="23" spans="2:230" s="11" customFormat="1" x14ac:dyDescent="0.2">
      <c r="B23" s="11" t="s">
        <v>56</v>
      </c>
      <c r="C23" s="17"/>
      <c r="D23" s="17"/>
      <c r="E23" s="17"/>
      <c r="F23" s="17"/>
      <c r="G23" s="17">
        <f>+G13/C13-1</f>
        <v>-2.2587268993839782E-2</v>
      </c>
      <c r="H23" s="17">
        <f>+H13/D13-1</f>
        <v>8.6614173228346525E-2</v>
      </c>
      <c r="I23" s="17">
        <f>+I13/E13-1</f>
        <v>-7.1713147410358613E-2</v>
      </c>
      <c r="J23" s="17">
        <f>+J13/F13-1</f>
        <v>5.0000000000000044E-2</v>
      </c>
      <c r="K23" s="17"/>
      <c r="R23" s="11">
        <f>+R13/Q13-1</f>
        <v>-9.7952407304925271E-2</v>
      </c>
      <c r="S23" s="11">
        <f>+S13/R13-1</f>
        <v>0.1371165644171779</v>
      </c>
    </row>
    <row r="24" spans="2:230" s="11" customFormat="1" x14ac:dyDescent="0.2">
      <c r="B24" s="11" t="s">
        <v>35</v>
      </c>
      <c r="C24" s="17"/>
      <c r="D24" s="17"/>
      <c r="E24" s="17"/>
      <c r="F24" s="17"/>
      <c r="G24" s="17">
        <f>+G14/C14-1</f>
        <v>-0.15384615384615385</v>
      </c>
      <c r="H24" s="17">
        <f>+H14/D14-1</f>
        <v>0</v>
      </c>
      <c r="I24" s="17">
        <f>+I14/E14-1</f>
        <v>-0.59722222222222221</v>
      </c>
      <c r="J24" s="17">
        <f>+J14/F14-1</f>
        <v>5.0000000000000044E-2</v>
      </c>
      <c r="K24" s="17"/>
      <c r="R24" s="11">
        <f>+R14/Q14-1</f>
        <v>0.12568306010928953</v>
      </c>
      <c r="S24" s="11">
        <f>+S14/R14-1</f>
        <v>0.32524271844660202</v>
      </c>
    </row>
    <row r="25" spans="2:230" s="18" customFormat="1" x14ac:dyDescent="0.2">
      <c r="B25" s="18" t="s">
        <v>40</v>
      </c>
      <c r="C25" s="19"/>
      <c r="D25" s="19"/>
      <c r="E25" s="19"/>
      <c r="F25" s="19"/>
      <c r="G25" s="19">
        <f>+G15/C15-1</f>
        <v>9.4843130183916324E-2</v>
      </c>
      <c r="H25" s="19">
        <f>+H15/D15-1</f>
        <v>8.4367245657568146E-2</v>
      </c>
      <c r="I25" s="19">
        <f>+I15/E15-1</f>
        <v>6.3910422049956894E-2</v>
      </c>
      <c r="J25" s="19">
        <f>+J15/F15-1</f>
        <v>8.8431609891060026E-2</v>
      </c>
      <c r="K25" s="19"/>
      <c r="R25" s="11">
        <f>+R15/Q15-1</f>
        <v>0.10631432545201669</v>
      </c>
      <c r="S25" s="11">
        <f>+S15/R15-1</f>
        <v>0.1453283717187972</v>
      </c>
      <c r="T25" s="11">
        <f>+T15/S15-1</f>
        <v>8.2736213558131322E-2</v>
      </c>
      <c r="U25" s="11">
        <f t="shared" ref="U25:AC25" si="15">+U15/T15-1</f>
        <v>9.000000000000008E-2</v>
      </c>
      <c r="V25" s="11">
        <f t="shared" si="15"/>
        <v>9.000000000000008E-2</v>
      </c>
      <c r="W25" s="11">
        <f t="shared" si="15"/>
        <v>9.000000000000008E-2</v>
      </c>
      <c r="X25" s="11">
        <f t="shared" si="15"/>
        <v>9.000000000000008E-2</v>
      </c>
      <c r="Y25" s="11">
        <f t="shared" si="15"/>
        <v>9.000000000000008E-2</v>
      </c>
      <c r="Z25" s="11">
        <f t="shared" si="15"/>
        <v>9.000000000000008E-2</v>
      </c>
      <c r="AA25" s="11">
        <f t="shared" si="15"/>
        <v>9.000000000000008E-2</v>
      </c>
      <c r="AB25" s="11">
        <f t="shared" si="15"/>
        <v>9.000000000000008E-2</v>
      </c>
      <c r="AC25" s="11">
        <f t="shared" si="15"/>
        <v>9.000000000000008E-2</v>
      </c>
    </row>
    <row r="27" spans="2:230" x14ac:dyDescent="0.2">
      <c r="C27" s="17">
        <f t="shared" ref="C27:I27" si="16">+ABS(C16/C15)</f>
        <v>0.81013342949873779</v>
      </c>
      <c r="D27" s="17">
        <f t="shared" si="16"/>
        <v>0.78234668557249198</v>
      </c>
      <c r="E27" s="17">
        <f t="shared" si="16"/>
        <v>0.78242894056847545</v>
      </c>
      <c r="F27" s="17">
        <f t="shared" si="16"/>
        <v>0.74338578592426074</v>
      </c>
      <c r="G27" s="17">
        <f t="shared" si="16"/>
        <v>0.75905797101449279</v>
      </c>
      <c r="H27" s="17">
        <f t="shared" si="16"/>
        <v>0.74190912062765613</v>
      </c>
      <c r="I27" s="17">
        <f>+ABS(I16/I15)</f>
        <v>0.74125647668393779</v>
      </c>
      <c r="Q27" s="17">
        <f>+ABS(Q16/Q15)</f>
        <v>0.87015299026425597</v>
      </c>
      <c r="R27" s="17">
        <f>+ABS(R16/R15)</f>
        <v>0.89806899326159106</v>
      </c>
      <c r="S27" s="17">
        <f>+ABS(S16/S15)</f>
        <v>0.77924130663856694</v>
      </c>
      <c r="T27" s="17">
        <f>+ABS(T16/T15)</f>
        <v>0.74580155905173384</v>
      </c>
      <c r="U27" s="11">
        <v>0.74</v>
      </c>
      <c r="V27" s="11">
        <v>0.73</v>
      </c>
      <c r="W27" s="11">
        <v>0.71</v>
      </c>
      <c r="X27" s="11">
        <v>0.65</v>
      </c>
      <c r="Y27" s="11">
        <v>0.65</v>
      </c>
      <c r="Z27" s="11">
        <v>0.65</v>
      </c>
      <c r="AA27" s="11">
        <v>0.63</v>
      </c>
      <c r="AB27" s="11">
        <v>0.63</v>
      </c>
      <c r="AC27" s="11">
        <v>0.6</v>
      </c>
      <c r="AF27" t="s">
        <v>48</v>
      </c>
      <c r="AG27" s="11">
        <v>0.01</v>
      </c>
    </row>
    <row r="28" spans="2:230" x14ac:dyDescent="0.2">
      <c r="AF28" t="s">
        <v>49</v>
      </c>
      <c r="AG28" s="11">
        <v>0.08</v>
      </c>
      <c r="AH28">
        <v>8</v>
      </c>
    </row>
    <row r="29" spans="2:230" x14ac:dyDescent="0.2">
      <c r="AF29" t="s">
        <v>50</v>
      </c>
      <c r="AG29" s="12">
        <f>NPV(AG28,T19:HV19)</f>
        <v>101776.53573633669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45A8-8AC6-6040-A21C-3F5523B08A22}">
  <sheetPr>
    <tabColor theme="9" tint="0.79998168889431442"/>
  </sheetPr>
  <dimension ref="B2:HV23"/>
  <sheetViews>
    <sheetView workbookViewId="0">
      <selection activeCell="AE13" sqref="AE13"/>
    </sheetView>
  </sheetViews>
  <sheetFormatPr baseColWidth="10" defaultRowHeight="16" x14ac:dyDescent="0.2"/>
  <cols>
    <col min="1" max="1" width="1.5" customWidth="1"/>
    <col min="2" max="2" width="26.33203125" bestFit="1" customWidth="1"/>
    <col min="3" max="3" width="6.33203125" bestFit="1" customWidth="1"/>
    <col min="4" max="4" width="5.6640625" bestFit="1" customWidth="1"/>
    <col min="5" max="5" width="7.5" bestFit="1" customWidth="1"/>
    <col min="6" max="6" width="6.33203125" bestFit="1" customWidth="1"/>
    <col min="7" max="7" width="8.5" bestFit="1" customWidth="1"/>
    <col min="8" max="8" width="6.33203125" bestFit="1" customWidth="1"/>
    <col min="9" max="9" width="7.5" bestFit="1" customWidth="1"/>
    <col min="10" max="10" width="6.33203125" bestFit="1" customWidth="1"/>
    <col min="13" max="17" width="5.1640625" bestFit="1" customWidth="1"/>
    <col min="18" max="20" width="6.33203125" bestFit="1" customWidth="1"/>
    <col min="21" max="24" width="6.6640625" bestFit="1" customWidth="1"/>
    <col min="25" max="29" width="7.33203125" bestFit="1" customWidth="1"/>
    <col min="30" max="31" width="5.6640625" bestFit="1" customWidth="1"/>
    <col min="32" max="32" width="8.83203125" bestFit="1" customWidth="1"/>
    <col min="33" max="33" width="10.83203125" bestFit="1" customWidth="1"/>
    <col min="34" max="220" width="5.6640625" bestFit="1" customWidth="1"/>
    <col min="221" max="230" width="6.6640625" bestFit="1" customWidth="1"/>
  </cols>
  <sheetData>
    <row r="2" spans="2:230" s="5" customFormat="1" x14ac:dyDescent="0.2">
      <c r="E2" s="5">
        <v>45472</v>
      </c>
      <c r="G2" s="5">
        <v>45654</v>
      </c>
      <c r="I2" s="5">
        <v>45836</v>
      </c>
    </row>
    <row r="3" spans="2:230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E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ref="AE3:CP3" si="1">+AD3+1</f>
        <v>2036</v>
      </c>
      <c r="AF3">
        <f t="shared" si="1"/>
        <v>2037</v>
      </c>
      <c r="AG3">
        <f t="shared" si="1"/>
        <v>2038</v>
      </c>
      <c r="AH3">
        <f t="shared" si="1"/>
        <v>2039</v>
      </c>
      <c r="AI3">
        <f t="shared" si="1"/>
        <v>2040</v>
      </c>
      <c r="AJ3">
        <f t="shared" si="1"/>
        <v>2041</v>
      </c>
      <c r="AK3">
        <f t="shared" si="1"/>
        <v>2042</v>
      </c>
      <c r="AL3">
        <f t="shared" si="1"/>
        <v>2043</v>
      </c>
      <c r="AM3">
        <f t="shared" si="1"/>
        <v>2044</v>
      </c>
      <c r="AN3">
        <f t="shared" si="1"/>
        <v>2045</v>
      </c>
      <c r="AO3">
        <f t="shared" si="1"/>
        <v>2046</v>
      </c>
      <c r="AP3">
        <f t="shared" si="1"/>
        <v>2047</v>
      </c>
      <c r="AQ3">
        <f t="shared" si="1"/>
        <v>2048</v>
      </c>
      <c r="AR3">
        <f t="shared" si="1"/>
        <v>2049</v>
      </c>
      <c r="AS3">
        <f t="shared" si="1"/>
        <v>2050</v>
      </c>
      <c r="AT3">
        <f t="shared" si="1"/>
        <v>2051</v>
      </c>
      <c r="AU3">
        <f t="shared" si="1"/>
        <v>2052</v>
      </c>
      <c r="AV3">
        <f t="shared" si="1"/>
        <v>2053</v>
      </c>
      <c r="AW3">
        <f t="shared" si="1"/>
        <v>2054</v>
      </c>
      <c r="AX3">
        <f t="shared" si="1"/>
        <v>2055</v>
      </c>
      <c r="AY3">
        <f t="shared" si="1"/>
        <v>2056</v>
      </c>
      <c r="AZ3">
        <f t="shared" si="1"/>
        <v>2057</v>
      </c>
      <c r="BA3">
        <f t="shared" si="1"/>
        <v>2058</v>
      </c>
      <c r="BB3">
        <f t="shared" si="1"/>
        <v>2059</v>
      </c>
      <c r="BC3">
        <f t="shared" si="1"/>
        <v>2060</v>
      </c>
      <c r="BD3">
        <f t="shared" si="1"/>
        <v>2061</v>
      </c>
      <c r="BE3">
        <f t="shared" si="1"/>
        <v>2062</v>
      </c>
      <c r="BF3">
        <f t="shared" si="1"/>
        <v>2063</v>
      </c>
      <c r="BG3">
        <f t="shared" si="1"/>
        <v>2064</v>
      </c>
      <c r="BH3">
        <f t="shared" si="1"/>
        <v>2065</v>
      </c>
      <c r="BI3">
        <f t="shared" si="1"/>
        <v>2066</v>
      </c>
      <c r="BJ3">
        <f t="shared" si="1"/>
        <v>2067</v>
      </c>
      <c r="BK3">
        <f t="shared" si="1"/>
        <v>2068</v>
      </c>
      <c r="BL3">
        <f t="shared" si="1"/>
        <v>2069</v>
      </c>
      <c r="BM3">
        <f t="shared" si="1"/>
        <v>2070</v>
      </c>
      <c r="BN3">
        <f t="shared" si="1"/>
        <v>2071</v>
      </c>
      <c r="BO3">
        <f t="shared" si="1"/>
        <v>2072</v>
      </c>
      <c r="BP3">
        <f t="shared" si="1"/>
        <v>2073</v>
      </c>
      <c r="BQ3">
        <f t="shared" si="1"/>
        <v>2074</v>
      </c>
      <c r="BR3">
        <f t="shared" si="1"/>
        <v>2075</v>
      </c>
      <c r="BS3">
        <f t="shared" si="1"/>
        <v>2076</v>
      </c>
      <c r="BT3">
        <f t="shared" si="1"/>
        <v>2077</v>
      </c>
      <c r="BU3">
        <f t="shared" si="1"/>
        <v>2078</v>
      </c>
      <c r="BV3">
        <f t="shared" si="1"/>
        <v>2079</v>
      </c>
      <c r="BW3">
        <f t="shared" si="1"/>
        <v>2080</v>
      </c>
      <c r="BX3">
        <f t="shared" si="1"/>
        <v>2081</v>
      </c>
      <c r="BY3">
        <f t="shared" si="1"/>
        <v>2082</v>
      </c>
      <c r="BZ3">
        <f t="shared" si="1"/>
        <v>2083</v>
      </c>
      <c r="CA3">
        <f t="shared" si="1"/>
        <v>2084</v>
      </c>
      <c r="CB3">
        <f t="shared" si="1"/>
        <v>2085</v>
      </c>
      <c r="CC3">
        <f t="shared" si="1"/>
        <v>2086</v>
      </c>
      <c r="CD3">
        <f t="shared" si="1"/>
        <v>2087</v>
      </c>
      <c r="CE3">
        <f t="shared" si="1"/>
        <v>2088</v>
      </c>
      <c r="CF3">
        <f t="shared" si="1"/>
        <v>2089</v>
      </c>
      <c r="CG3">
        <f t="shared" si="1"/>
        <v>2090</v>
      </c>
      <c r="CH3">
        <f t="shared" si="1"/>
        <v>2091</v>
      </c>
      <c r="CI3">
        <f t="shared" si="1"/>
        <v>2092</v>
      </c>
      <c r="CJ3">
        <f t="shared" si="1"/>
        <v>2093</v>
      </c>
      <c r="CK3">
        <f t="shared" si="1"/>
        <v>2094</v>
      </c>
      <c r="CL3">
        <f t="shared" si="1"/>
        <v>2095</v>
      </c>
      <c r="CM3">
        <f t="shared" si="1"/>
        <v>2096</v>
      </c>
      <c r="CN3">
        <f t="shared" si="1"/>
        <v>2097</v>
      </c>
      <c r="CO3">
        <f t="shared" si="1"/>
        <v>2098</v>
      </c>
      <c r="CP3">
        <f t="shared" si="1"/>
        <v>2099</v>
      </c>
      <c r="CQ3">
        <f t="shared" ref="CQ3:FB3" si="2">+CP3+1</f>
        <v>2100</v>
      </c>
      <c r="CR3">
        <f t="shared" si="2"/>
        <v>2101</v>
      </c>
      <c r="CS3">
        <f t="shared" si="2"/>
        <v>2102</v>
      </c>
      <c r="CT3">
        <f t="shared" si="2"/>
        <v>2103</v>
      </c>
      <c r="CU3">
        <f t="shared" si="2"/>
        <v>2104</v>
      </c>
      <c r="CV3">
        <f t="shared" si="2"/>
        <v>2105</v>
      </c>
      <c r="CW3">
        <f t="shared" si="2"/>
        <v>2106</v>
      </c>
      <c r="CX3">
        <f t="shared" si="2"/>
        <v>2107</v>
      </c>
      <c r="CY3">
        <f t="shared" si="2"/>
        <v>2108</v>
      </c>
      <c r="CZ3">
        <f t="shared" si="2"/>
        <v>2109</v>
      </c>
      <c r="DA3">
        <f t="shared" si="2"/>
        <v>2110</v>
      </c>
      <c r="DB3">
        <f t="shared" si="2"/>
        <v>2111</v>
      </c>
      <c r="DC3">
        <f t="shared" si="2"/>
        <v>2112</v>
      </c>
      <c r="DD3">
        <f t="shared" si="2"/>
        <v>2113</v>
      </c>
      <c r="DE3">
        <f t="shared" si="2"/>
        <v>2114</v>
      </c>
      <c r="DF3">
        <f t="shared" si="2"/>
        <v>2115</v>
      </c>
      <c r="DG3">
        <f t="shared" si="2"/>
        <v>2116</v>
      </c>
      <c r="DH3">
        <f t="shared" si="2"/>
        <v>2117</v>
      </c>
      <c r="DI3">
        <f t="shared" si="2"/>
        <v>2118</v>
      </c>
      <c r="DJ3">
        <f t="shared" si="2"/>
        <v>2119</v>
      </c>
      <c r="DK3">
        <f t="shared" si="2"/>
        <v>2120</v>
      </c>
      <c r="DL3">
        <f t="shared" si="2"/>
        <v>2121</v>
      </c>
      <c r="DM3">
        <f t="shared" si="2"/>
        <v>2122</v>
      </c>
      <c r="DN3">
        <f t="shared" si="2"/>
        <v>2123</v>
      </c>
      <c r="DO3">
        <f t="shared" si="2"/>
        <v>2124</v>
      </c>
      <c r="DP3">
        <f t="shared" si="2"/>
        <v>2125</v>
      </c>
      <c r="DQ3">
        <f t="shared" si="2"/>
        <v>2126</v>
      </c>
      <c r="DR3">
        <f t="shared" si="2"/>
        <v>2127</v>
      </c>
      <c r="DS3">
        <f t="shared" si="2"/>
        <v>2128</v>
      </c>
      <c r="DT3">
        <f t="shared" si="2"/>
        <v>2129</v>
      </c>
      <c r="DU3">
        <f t="shared" si="2"/>
        <v>2130</v>
      </c>
      <c r="DV3">
        <f t="shared" si="2"/>
        <v>2131</v>
      </c>
      <c r="DW3">
        <f t="shared" si="2"/>
        <v>2132</v>
      </c>
      <c r="DX3">
        <f t="shared" si="2"/>
        <v>2133</v>
      </c>
      <c r="DY3">
        <f t="shared" si="2"/>
        <v>2134</v>
      </c>
      <c r="DZ3">
        <f t="shared" si="2"/>
        <v>2135</v>
      </c>
      <c r="EA3">
        <f t="shared" si="2"/>
        <v>2136</v>
      </c>
      <c r="EB3">
        <f t="shared" si="2"/>
        <v>2137</v>
      </c>
      <c r="EC3">
        <f t="shared" si="2"/>
        <v>2138</v>
      </c>
      <c r="ED3">
        <f t="shared" si="2"/>
        <v>2139</v>
      </c>
      <c r="EE3">
        <f t="shared" si="2"/>
        <v>2140</v>
      </c>
      <c r="EF3">
        <f t="shared" si="2"/>
        <v>2141</v>
      </c>
      <c r="EG3">
        <f t="shared" si="2"/>
        <v>2142</v>
      </c>
      <c r="EH3">
        <f t="shared" si="2"/>
        <v>2143</v>
      </c>
      <c r="EI3">
        <f t="shared" si="2"/>
        <v>2144</v>
      </c>
      <c r="EJ3">
        <f t="shared" si="2"/>
        <v>2145</v>
      </c>
      <c r="EK3">
        <f t="shared" si="2"/>
        <v>2146</v>
      </c>
      <c r="EL3">
        <f t="shared" si="2"/>
        <v>2147</v>
      </c>
      <c r="EM3">
        <f t="shared" si="2"/>
        <v>2148</v>
      </c>
      <c r="EN3">
        <f t="shared" si="2"/>
        <v>2149</v>
      </c>
      <c r="EO3">
        <f t="shared" si="2"/>
        <v>2150</v>
      </c>
      <c r="EP3">
        <f t="shared" si="2"/>
        <v>2151</v>
      </c>
      <c r="EQ3">
        <f t="shared" si="2"/>
        <v>2152</v>
      </c>
      <c r="ER3">
        <f t="shared" si="2"/>
        <v>2153</v>
      </c>
      <c r="ES3">
        <f t="shared" si="2"/>
        <v>2154</v>
      </c>
      <c r="ET3">
        <f t="shared" si="2"/>
        <v>2155</v>
      </c>
      <c r="EU3">
        <f t="shared" si="2"/>
        <v>2156</v>
      </c>
      <c r="EV3">
        <f t="shared" si="2"/>
        <v>2157</v>
      </c>
      <c r="EW3">
        <f t="shared" si="2"/>
        <v>2158</v>
      </c>
      <c r="EX3">
        <f t="shared" si="2"/>
        <v>2159</v>
      </c>
      <c r="EY3">
        <f t="shared" si="2"/>
        <v>2160</v>
      </c>
      <c r="EZ3">
        <f t="shared" si="2"/>
        <v>2161</v>
      </c>
      <c r="FA3">
        <f t="shared" si="2"/>
        <v>2162</v>
      </c>
      <c r="FB3">
        <f t="shared" si="2"/>
        <v>2163</v>
      </c>
      <c r="FC3">
        <f t="shared" ref="FC3:FH3" si="3">+FB3+1</f>
        <v>2164</v>
      </c>
      <c r="FD3">
        <f t="shared" si="3"/>
        <v>2165</v>
      </c>
      <c r="FE3">
        <f t="shared" si="3"/>
        <v>2166</v>
      </c>
      <c r="FF3">
        <f t="shared" si="3"/>
        <v>2167</v>
      </c>
      <c r="FG3">
        <f t="shared" si="3"/>
        <v>2168</v>
      </c>
      <c r="FH3">
        <f t="shared" si="3"/>
        <v>2169</v>
      </c>
      <c r="FI3">
        <f t="shared" ref="FI3:GM3" si="4">+FH3+1</f>
        <v>2170</v>
      </c>
      <c r="FJ3">
        <f t="shared" si="4"/>
        <v>2171</v>
      </c>
      <c r="FK3">
        <f t="shared" si="4"/>
        <v>2172</v>
      </c>
      <c r="FL3">
        <f t="shared" si="4"/>
        <v>2173</v>
      </c>
      <c r="FM3">
        <f t="shared" si="4"/>
        <v>2174</v>
      </c>
      <c r="FN3">
        <f t="shared" si="4"/>
        <v>2175</v>
      </c>
      <c r="FO3">
        <f t="shared" si="4"/>
        <v>2176</v>
      </c>
      <c r="FP3">
        <f t="shared" si="4"/>
        <v>2177</v>
      </c>
      <c r="FQ3">
        <f t="shared" si="4"/>
        <v>2178</v>
      </c>
      <c r="FR3">
        <f t="shared" si="4"/>
        <v>2179</v>
      </c>
      <c r="FS3">
        <f t="shared" si="4"/>
        <v>2180</v>
      </c>
      <c r="FT3">
        <f t="shared" si="4"/>
        <v>2181</v>
      </c>
      <c r="FU3">
        <f t="shared" si="4"/>
        <v>2182</v>
      </c>
      <c r="FV3">
        <f t="shared" si="4"/>
        <v>2183</v>
      </c>
      <c r="FW3">
        <f t="shared" si="4"/>
        <v>2184</v>
      </c>
      <c r="FX3">
        <f t="shared" si="4"/>
        <v>2185</v>
      </c>
      <c r="FY3">
        <f t="shared" si="4"/>
        <v>2186</v>
      </c>
      <c r="FZ3">
        <f t="shared" si="4"/>
        <v>2187</v>
      </c>
      <c r="GA3">
        <f t="shared" si="4"/>
        <v>2188</v>
      </c>
      <c r="GB3">
        <f t="shared" si="4"/>
        <v>2189</v>
      </c>
      <c r="GC3">
        <f t="shared" si="4"/>
        <v>2190</v>
      </c>
      <c r="GD3">
        <f t="shared" si="4"/>
        <v>2191</v>
      </c>
      <c r="GE3">
        <f t="shared" si="4"/>
        <v>2192</v>
      </c>
      <c r="GF3">
        <f t="shared" si="4"/>
        <v>2193</v>
      </c>
      <c r="GG3">
        <f t="shared" si="4"/>
        <v>2194</v>
      </c>
      <c r="GH3">
        <f t="shared" si="4"/>
        <v>2195</v>
      </c>
      <c r="GI3">
        <f t="shared" si="4"/>
        <v>2196</v>
      </c>
      <c r="GJ3">
        <f t="shared" si="4"/>
        <v>2197</v>
      </c>
      <c r="GK3">
        <f t="shared" si="4"/>
        <v>2198</v>
      </c>
      <c r="GL3">
        <f t="shared" si="4"/>
        <v>2199</v>
      </c>
      <c r="GM3">
        <f t="shared" si="4"/>
        <v>2200</v>
      </c>
      <c r="GN3">
        <f t="shared" ref="GN3:HK3" si="5">+GM3+1</f>
        <v>2201</v>
      </c>
      <c r="GO3">
        <f t="shared" si="5"/>
        <v>2202</v>
      </c>
      <c r="GP3">
        <f t="shared" si="5"/>
        <v>2203</v>
      </c>
      <c r="GQ3">
        <f t="shared" si="5"/>
        <v>2204</v>
      </c>
      <c r="GR3">
        <f t="shared" si="5"/>
        <v>2205</v>
      </c>
      <c r="GS3">
        <f t="shared" si="5"/>
        <v>2206</v>
      </c>
      <c r="GT3">
        <f t="shared" si="5"/>
        <v>2207</v>
      </c>
      <c r="GU3">
        <f t="shared" si="5"/>
        <v>2208</v>
      </c>
      <c r="GV3">
        <f t="shared" si="5"/>
        <v>2209</v>
      </c>
      <c r="GW3">
        <f t="shared" si="5"/>
        <v>2210</v>
      </c>
      <c r="GX3">
        <f t="shared" si="5"/>
        <v>2211</v>
      </c>
      <c r="GY3">
        <f t="shared" si="5"/>
        <v>2212</v>
      </c>
      <c r="GZ3">
        <f t="shared" si="5"/>
        <v>2213</v>
      </c>
      <c r="HA3">
        <f t="shared" si="5"/>
        <v>2214</v>
      </c>
      <c r="HB3">
        <f t="shared" si="5"/>
        <v>2215</v>
      </c>
      <c r="HC3">
        <f t="shared" si="5"/>
        <v>2216</v>
      </c>
      <c r="HD3">
        <f t="shared" si="5"/>
        <v>2217</v>
      </c>
      <c r="HE3">
        <f t="shared" si="5"/>
        <v>2218</v>
      </c>
      <c r="HF3">
        <f t="shared" si="5"/>
        <v>2219</v>
      </c>
      <c r="HG3">
        <f t="shared" si="5"/>
        <v>2220</v>
      </c>
      <c r="HH3">
        <f t="shared" si="5"/>
        <v>2221</v>
      </c>
      <c r="HI3">
        <f t="shared" si="5"/>
        <v>2222</v>
      </c>
      <c r="HJ3">
        <f t="shared" si="5"/>
        <v>2223</v>
      </c>
      <c r="HK3">
        <f t="shared" si="5"/>
        <v>2224</v>
      </c>
      <c r="HL3">
        <f t="shared" ref="HL3:HR3" si="6">+HK3+1</f>
        <v>2225</v>
      </c>
      <c r="HM3">
        <f t="shared" si="6"/>
        <v>2226</v>
      </c>
      <c r="HN3">
        <f t="shared" si="6"/>
        <v>2227</v>
      </c>
      <c r="HO3">
        <f t="shared" si="6"/>
        <v>2228</v>
      </c>
      <c r="HP3">
        <f t="shared" si="6"/>
        <v>2229</v>
      </c>
      <c r="HQ3">
        <f t="shared" si="6"/>
        <v>2230</v>
      </c>
      <c r="HR3">
        <f t="shared" si="6"/>
        <v>2231</v>
      </c>
      <c r="HS3">
        <f t="shared" ref="HS3:HV3" si="7">+HR3+1</f>
        <v>2232</v>
      </c>
      <c r="HT3">
        <f t="shared" si="7"/>
        <v>2233</v>
      </c>
      <c r="HU3">
        <f t="shared" si="7"/>
        <v>2234</v>
      </c>
      <c r="HV3">
        <f t="shared" si="7"/>
        <v>2235</v>
      </c>
    </row>
    <row r="4" spans="2:230" s="1" customFormat="1" x14ac:dyDescent="0.2">
      <c r="B4" s="1" t="s">
        <v>60</v>
      </c>
      <c r="C4" s="1">
        <v>731</v>
      </c>
      <c r="D4" s="1">
        <v>659</v>
      </c>
      <c r="E4" s="1">
        <v>806</v>
      </c>
      <c r="F4" s="1">
        <f>+S4-SUM(C4:E4)</f>
        <v>812</v>
      </c>
      <c r="G4" s="1">
        <v>932</v>
      </c>
      <c r="H4" s="1">
        <v>920</v>
      </c>
      <c r="I4" s="1">
        <v>875</v>
      </c>
      <c r="R4" s="1">
        <f>2618+931</f>
        <v>3549</v>
      </c>
      <c r="S4" s="1">
        <f>2255+753</f>
        <v>3008</v>
      </c>
    </row>
    <row r="5" spans="2:230" s="1" customFormat="1" x14ac:dyDescent="0.2">
      <c r="B5" s="1" t="s">
        <v>61</v>
      </c>
      <c r="C5" s="1">
        <v>251</v>
      </c>
      <c r="D5" s="1">
        <v>123</v>
      </c>
      <c r="E5" s="1">
        <v>724</v>
      </c>
      <c r="F5" s="1">
        <f>+S5-SUM(C5:E5)</f>
        <v>1168</v>
      </c>
      <c r="G5" s="1">
        <v>642</v>
      </c>
      <c r="H5" s="1">
        <v>646</v>
      </c>
      <c r="I5" s="1">
        <v>820</v>
      </c>
      <c r="R5" s="1">
        <v>3174</v>
      </c>
      <c r="S5" s="1">
        <v>2266</v>
      </c>
    </row>
    <row r="6" spans="2:230" s="1" customFormat="1" x14ac:dyDescent="0.2">
      <c r="B6" s="1" t="s">
        <v>62</v>
      </c>
      <c r="C6" s="1">
        <v>650</v>
      </c>
      <c r="D6" s="1">
        <v>607</v>
      </c>
      <c r="E6" s="1">
        <v>582</v>
      </c>
      <c r="F6" s="1">
        <f>+S6-SUM(C6:E6)</f>
        <v>605</v>
      </c>
      <c r="G6" s="1">
        <v>609</v>
      </c>
      <c r="H6" s="1">
        <v>580</v>
      </c>
      <c r="I6" s="1">
        <v>562</v>
      </c>
      <c r="R6" s="1">
        <v>2325</v>
      </c>
      <c r="S6" s="1">
        <v>2444</v>
      </c>
    </row>
    <row r="7" spans="2:230" s="7" customFormat="1" x14ac:dyDescent="0.2">
      <c r="B7" s="7" t="s">
        <v>40</v>
      </c>
      <c r="C7" s="7">
        <f t="shared" ref="C7:H7" si="8">+SUM(C4:C6)</f>
        <v>1632</v>
      </c>
      <c r="D7" s="7">
        <f>+SUM(D4:D6)</f>
        <v>1389</v>
      </c>
      <c r="E7" s="7">
        <f t="shared" si="8"/>
        <v>2112</v>
      </c>
      <c r="F7" s="7">
        <f t="shared" si="8"/>
        <v>2585</v>
      </c>
      <c r="G7" s="7">
        <f t="shared" si="8"/>
        <v>2183</v>
      </c>
      <c r="H7" s="7">
        <f>+SUM(H4:H6)</f>
        <v>2146</v>
      </c>
      <c r="I7" s="7">
        <f>+SUM(I4:I6)</f>
        <v>2257</v>
      </c>
      <c r="J7" s="7">
        <f>+I7</f>
        <v>2257</v>
      </c>
      <c r="R7" s="7">
        <f>+SUM(R4:R6)</f>
        <v>9048</v>
      </c>
      <c r="S7" s="7">
        <f>+SUM(S4:S6)</f>
        <v>7718</v>
      </c>
      <c r="T7" s="7">
        <f>SUM(G7:J7)</f>
        <v>8843</v>
      </c>
      <c r="U7" s="7">
        <f>+T7*1.15</f>
        <v>10169.449999999999</v>
      </c>
      <c r="V7" s="7">
        <f t="shared" ref="V7:AC7" si="9">+U7*1.15</f>
        <v>11694.867499999998</v>
      </c>
      <c r="W7" s="7">
        <f t="shared" si="9"/>
        <v>13449.097624999997</v>
      </c>
      <c r="X7" s="7">
        <f t="shared" si="9"/>
        <v>15466.462268749994</v>
      </c>
      <c r="Y7" s="7">
        <f t="shared" si="9"/>
        <v>17786.431609062492</v>
      </c>
      <c r="Z7" s="7">
        <f t="shared" si="9"/>
        <v>20454.396350421866</v>
      </c>
      <c r="AA7" s="7">
        <f t="shared" si="9"/>
        <v>23522.555802985145</v>
      </c>
      <c r="AB7" s="7">
        <f t="shared" si="9"/>
        <v>27050.939173432915</v>
      </c>
      <c r="AC7" s="7">
        <f t="shared" si="9"/>
        <v>31108.58004944785</v>
      </c>
    </row>
    <row r="8" spans="2:230" s="1" customFormat="1" x14ac:dyDescent="0.2">
      <c r="B8" s="8" t="s">
        <v>41</v>
      </c>
      <c r="C8" s="1">
        <v>-1175</v>
      </c>
      <c r="D8" s="1">
        <v>-926</v>
      </c>
      <c r="E8" s="1">
        <v>-1204</v>
      </c>
      <c r="F8" s="1">
        <f>+S8-SUM(C8:E8)</f>
        <v>-1596</v>
      </c>
      <c r="G8" s="1">
        <v>-1098</v>
      </c>
      <c r="H8" s="1">
        <v>-1276</v>
      </c>
      <c r="I8" s="1">
        <v>-1461</v>
      </c>
      <c r="J8" s="1">
        <f>+J$7*(I8/I$7)</f>
        <v>-1461</v>
      </c>
      <c r="R8" s="1">
        <v>-6280</v>
      </c>
      <c r="S8" s="1">
        <v>-4901</v>
      </c>
      <c r="T8" s="1">
        <f>SUM(G8:J8)</f>
        <v>-5296</v>
      </c>
      <c r="U8" s="1">
        <f>+U$7*(T8/T$7)</f>
        <v>-6090.4</v>
      </c>
      <c r="V8" s="1">
        <f t="shared" ref="V8:AC8" si="10">+V$7*(U8/U$7)</f>
        <v>-7003.96</v>
      </c>
      <c r="W8" s="1">
        <f t="shared" si="10"/>
        <v>-8054.5539999999992</v>
      </c>
      <c r="X8" s="1">
        <f t="shared" si="10"/>
        <v>-9262.7370999999966</v>
      </c>
      <c r="Y8" s="1">
        <f t="shared" si="10"/>
        <v>-10652.147664999997</v>
      </c>
      <c r="Z8" s="1">
        <f t="shared" si="10"/>
        <v>-12249.969814749997</v>
      </c>
      <c r="AA8" s="1">
        <f t="shared" si="10"/>
        <v>-14087.465286962495</v>
      </c>
      <c r="AB8" s="1">
        <f t="shared" si="10"/>
        <v>-16200.585080006867</v>
      </c>
      <c r="AC8" s="1">
        <f t="shared" si="10"/>
        <v>-18630.672842007898</v>
      </c>
    </row>
    <row r="9" spans="2:230" s="1" customFormat="1" x14ac:dyDescent="0.2">
      <c r="B9" s="8" t="s">
        <v>42</v>
      </c>
      <c r="C9" s="1">
        <v>-585</v>
      </c>
      <c r="D9" s="1">
        <v>-382</v>
      </c>
      <c r="E9" s="1">
        <v>-562</v>
      </c>
      <c r="F9" s="1">
        <f>+S9-SUM(C9:E9)</f>
        <v>-579</v>
      </c>
      <c r="G9" s="1">
        <v>-679</v>
      </c>
      <c r="H9" s="1">
        <v>-620</v>
      </c>
      <c r="I9" s="1">
        <v>-736</v>
      </c>
      <c r="J9" s="1">
        <f>+J$7*(I9/I$7)</f>
        <v>-736</v>
      </c>
      <c r="R9" s="1">
        <v>-2595</v>
      </c>
      <c r="S9" s="1">
        <v>-2108</v>
      </c>
      <c r="T9" s="1">
        <f>SUM(G9:J9)</f>
        <v>-2771</v>
      </c>
      <c r="U9" s="1">
        <f t="shared" ref="U9:AC11" si="11">+U$7*(T9/T$7)</f>
        <v>-3186.6499999999996</v>
      </c>
      <c r="V9" s="1">
        <f t="shared" si="11"/>
        <v>-3664.6474999999996</v>
      </c>
      <c r="W9" s="1">
        <f t="shared" si="11"/>
        <v>-4214.3446249999988</v>
      </c>
      <c r="X9" s="1">
        <f t="shared" si="11"/>
        <v>-4846.496318749998</v>
      </c>
      <c r="Y9" s="1">
        <f t="shared" si="11"/>
        <v>-5573.4707665624974</v>
      </c>
      <c r="Z9" s="1">
        <f t="shared" si="11"/>
        <v>-6409.4913815468726</v>
      </c>
      <c r="AA9" s="1">
        <f t="shared" si="11"/>
        <v>-7370.9150887789028</v>
      </c>
      <c r="AB9" s="1">
        <f t="shared" si="11"/>
        <v>-8476.5523520957377</v>
      </c>
      <c r="AC9" s="1">
        <f t="shared" si="11"/>
        <v>-9748.0352049100984</v>
      </c>
    </row>
    <row r="10" spans="2:230" s="1" customFormat="1" x14ac:dyDescent="0.2">
      <c r="B10" s="8" t="s">
        <v>43</v>
      </c>
      <c r="C10" s="1">
        <v>-94</v>
      </c>
      <c r="D10" s="1">
        <v>-97</v>
      </c>
      <c r="E10" s="1">
        <v>-88</v>
      </c>
      <c r="F10" s="1">
        <f>+S10-SUM(C10:E10)</f>
        <v>-92</v>
      </c>
      <c r="G10" s="1">
        <v>-89</v>
      </c>
      <c r="H10" s="1">
        <v>-92</v>
      </c>
      <c r="I10" s="1">
        <v>-85</v>
      </c>
      <c r="J10" s="1">
        <f>+J$7*(I10/I$7)</f>
        <v>-85</v>
      </c>
      <c r="R10" s="1">
        <v>-347</v>
      </c>
      <c r="S10" s="1">
        <v>-371</v>
      </c>
      <c r="T10" s="1">
        <f>SUM(G10:J10)</f>
        <v>-351</v>
      </c>
      <c r="U10" s="1">
        <f t="shared" si="11"/>
        <v>-403.65</v>
      </c>
      <c r="V10" s="1">
        <f t="shared" si="11"/>
        <v>-464.19749999999993</v>
      </c>
      <c r="W10" s="1">
        <f t="shared" si="11"/>
        <v>-533.82712499999991</v>
      </c>
      <c r="X10" s="1">
        <f t="shared" si="11"/>
        <v>-613.90119374999983</v>
      </c>
      <c r="Y10" s="1">
        <f t="shared" si="11"/>
        <v>-705.98637281249978</v>
      </c>
      <c r="Z10" s="1">
        <f t="shared" si="11"/>
        <v>-811.88432873437466</v>
      </c>
      <c r="AA10" s="1">
        <f t="shared" si="11"/>
        <v>-933.66697804453088</v>
      </c>
      <c r="AB10" s="1">
        <f t="shared" si="11"/>
        <v>-1073.7170247512104</v>
      </c>
      <c r="AC10" s="1">
        <f t="shared" si="11"/>
        <v>-1234.7745784638919</v>
      </c>
    </row>
    <row r="11" spans="2:230" s="1" customFormat="1" x14ac:dyDescent="0.2">
      <c r="B11" s="8" t="s">
        <v>44</v>
      </c>
      <c r="C11" s="1">
        <v>-2</v>
      </c>
      <c r="D11" s="1">
        <v>-2</v>
      </c>
      <c r="E11" s="1">
        <v>-4</v>
      </c>
      <c r="F11" s="1">
        <f>+S11-SUM(C11:E11)</f>
        <v>-2</v>
      </c>
      <c r="G11" s="1">
        <v>-5</v>
      </c>
      <c r="H11" s="1">
        <v>-5</v>
      </c>
      <c r="I11" s="1">
        <v>4</v>
      </c>
      <c r="J11" s="1">
        <f>+J$7*(I11/I$7)</f>
        <v>4</v>
      </c>
      <c r="R11" s="1">
        <v>-5</v>
      </c>
      <c r="S11" s="1">
        <v>-10</v>
      </c>
      <c r="T11" s="1">
        <f>SUM(G11:J11)</f>
        <v>-2</v>
      </c>
      <c r="U11" s="1">
        <f t="shared" si="11"/>
        <v>-2.2999999999999998</v>
      </c>
      <c r="V11" s="1">
        <f t="shared" si="11"/>
        <v>-2.6449999999999996</v>
      </c>
      <c r="W11" s="1">
        <f t="shared" si="11"/>
        <v>-3.0417499999999991</v>
      </c>
      <c r="X11" s="1">
        <f t="shared" si="11"/>
        <v>-3.4980124999999989</v>
      </c>
      <c r="Y11" s="1">
        <f t="shared" si="11"/>
        <v>-4.0227143749999987</v>
      </c>
      <c r="Z11" s="1">
        <f t="shared" si="11"/>
        <v>-4.626121531249999</v>
      </c>
      <c r="AA11" s="1">
        <f t="shared" si="11"/>
        <v>-5.3200397609374992</v>
      </c>
      <c r="AB11" s="1">
        <f t="shared" si="11"/>
        <v>-6.1180457250781242</v>
      </c>
      <c r="AC11" s="1">
        <f t="shared" si="11"/>
        <v>-7.0357525838398427</v>
      </c>
    </row>
    <row r="12" spans="2:230" s="1" customFormat="1" x14ac:dyDescent="0.2">
      <c r="B12" s="8" t="s">
        <v>45</v>
      </c>
      <c r="C12" s="1">
        <f t="shared" ref="C12:H12" si="12">+SUM(C7:C11)</f>
        <v>-224</v>
      </c>
      <c r="D12" s="1">
        <f>+SUM(D7:D11)</f>
        <v>-18</v>
      </c>
      <c r="E12" s="1">
        <f t="shared" si="12"/>
        <v>254</v>
      </c>
      <c r="F12" s="1">
        <f t="shared" si="12"/>
        <v>316</v>
      </c>
      <c r="G12" s="1">
        <f t="shared" si="12"/>
        <v>312</v>
      </c>
      <c r="H12" s="1">
        <f>+SUM(H7:H11)</f>
        <v>153</v>
      </c>
      <c r="I12" s="1">
        <f>+SUM(I7:I11)</f>
        <v>-21</v>
      </c>
      <c r="J12" s="1">
        <f>+SUM(J7:J11)</f>
        <v>-21</v>
      </c>
      <c r="R12" s="1">
        <f>+SUM(R7:R11)</f>
        <v>-179</v>
      </c>
      <c r="S12" s="1">
        <f>+SUM(S7:S11)</f>
        <v>328</v>
      </c>
      <c r="T12" s="1">
        <f>SUM(G12:J12)</f>
        <v>423</v>
      </c>
      <c r="U12" s="1">
        <f>+SUM(U7:U11)</f>
        <v>486.44999999999965</v>
      </c>
      <c r="V12" s="1">
        <f t="shared" ref="V12:AC12" si="13">+SUM(V7:V11)</f>
        <v>559.41749999999888</v>
      </c>
      <c r="W12" s="1">
        <f t="shared" si="13"/>
        <v>643.33012499999882</v>
      </c>
      <c r="X12" s="1">
        <f t="shared" si="13"/>
        <v>739.82964374999972</v>
      </c>
      <c r="Y12" s="1">
        <f t="shared" si="13"/>
        <v>850.8040903124986</v>
      </c>
      <c r="Z12" s="1">
        <f t="shared" si="13"/>
        <v>978.42470385937247</v>
      </c>
      <c r="AA12" s="1">
        <f t="shared" si="13"/>
        <v>1125.188409438279</v>
      </c>
      <c r="AB12" s="1">
        <f t="shared" si="13"/>
        <v>1293.966670854021</v>
      </c>
      <c r="AC12" s="1">
        <f t="shared" si="13"/>
        <v>1488.0616714821217</v>
      </c>
      <c r="AD12" s="1">
        <f>+AC12*(1+$AG$21)</f>
        <v>1502.9422881969429</v>
      </c>
      <c r="AE12" s="1">
        <f t="shared" ref="AE12:CP12" si="14">+AD12*(1+$AG$21)</f>
        <v>1517.9717110789122</v>
      </c>
      <c r="AF12" s="1">
        <f t="shared" si="14"/>
        <v>1533.1514281897014</v>
      </c>
      <c r="AG12" s="1">
        <f t="shared" si="14"/>
        <v>1548.4829424715983</v>
      </c>
      <c r="AH12" s="1">
        <f t="shared" si="14"/>
        <v>1563.9677718963144</v>
      </c>
      <c r="AI12" s="1">
        <f t="shared" si="14"/>
        <v>1579.6074496152776</v>
      </c>
      <c r="AJ12" s="1">
        <f t="shared" si="14"/>
        <v>1595.4035241114304</v>
      </c>
      <c r="AK12" s="1">
        <f t="shared" si="14"/>
        <v>1611.3575593525447</v>
      </c>
      <c r="AL12" s="1">
        <f t="shared" si="14"/>
        <v>1627.4711349460702</v>
      </c>
      <c r="AM12" s="1">
        <f t="shared" si="14"/>
        <v>1643.7458462955308</v>
      </c>
      <c r="AN12" s="1">
        <f t="shared" si="14"/>
        <v>1660.1833047584862</v>
      </c>
      <c r="AO12" s="1">
        <f t="shared" si="14"/>
        <v>1676.7851378060711</v>
      </c>
      <c r="AP12" s="1">
        <f t="shared" si="14"/>
        <v>1693.5529891841318</v>
      </c>
      <c r="AQ12" s="1">
        <f t="shared" si="14"/>
        <v>1710.488519075973</v>
      </c>
      <c r="AR12" s="1">
        <f t="shared" si="14"/>
        <v>1727.5934042667327</v>
      </c>
      <c r="AS12" s="1">
        <f t="shared" si="14"/>
        <v>1744.8693383094001</v>
      </c>
      <c r="AT12" s="1">
        <f t="shared" si="14"/>
        <v>1762.3180316924941</v>
      </c>
      <c r="AU12" s="1">
        <f t="shared" si="14"/>
        <v>1779.9412120094189</v>
      </c>
      <c r="AV12" s="1">
        <f t="shared" si="14"/>
        <v>1797.7406241295132</v>
      </c>
      <c r="AW12" s="1">
        <f t="shared" si="14"/>
        <v>1815.7180303708083</v>
      </c>
      <c r="AX12" s="1">
        <f t="shared" si="14"/>
        <v>1833.8752106745164</v>
      </c>
      <c r="AY12" s="1">
        <f t="shared" si="14"/>
        <v>1852.2139627812617</v>
      </c>
      <c r="AZ12" s="1">
        <f t="shared" si="14"/>
        <v>1870.7361024090742</v>
      </c>
      <c r="BA12" s="1">
        <f t="shared" si="14"/>
        <v>1889.4434634331649</v>
      </c>
      <c r="BB12" s="1">
        <f t="shared" si="14"/>
        <v>1908.3378980674966</v>
      </c>
      <c r="BC12" s="1">
        <f t="shared" si="14"/>
        <v>1927.4212770481715</v>
      </c>
      <c r="BD12" s="1">
        <f t="shared" si="14"/>
        <v>1946.6954898186532</v>
      </c>
      <c r="BE12" s="1">
        <f t="shared" si="14"/>
        <v>1966.1624447168397</v>
      </c>
      <c r="BF12" s="1">
        <f t="shared" si="14"/>
        <v>1985.8240691640081</v>
      </c>
      <c r="BG12" s="1">
        <f t="shared" si="14"/>
        <v>2005.6823098556481</v>
      </c>
      <c r="BH12" s="1">
        <f t="shared" si="14"/>
        <v>2025.7391329542047</v>
      </c>
      <c r="BI12" s="1">
        <f t="shared" si="14"/>
        <v>2045.9965242837468</v>
      </c>
      <c r="BJ12" s="1">
        <f t="shared" si="14"/>
        <v>2066.4564895265844</v>
      </c>
      <c r="BK12" s="1">
        <f t="shared" si="14"/>
        <v>2087.1210544218502</v>
      </c>
      <c r="BL12" s="1">
        <f t="shared" si="14"/>
        <v>2107.9922649660689</v>
      </c>
      <c r="BM12" s="1">
        <f t="shared" si="14"/>
        <v>2129.0721876157295</v>
      </c>
      <c r="BN12" s="1">
        <f t="shared" si="14"/>
        <v>2150.362909491887</v>
      </c>
      <c r="BO12" s="1">
        <f t="shared" si="14"/>
        <v>2171.8665385868057</v>
      </c>
      <c r="BP12" s="1">
        <f t="shared" si="14"/>
        <v>2193.5852039726738</v>
      </c>
      <c r="BQ12" s="1">
        <f t="shared" si="14"/>
        <v>2215.5210560124005</v>
      </c>
      <c r="BR12" s="1">
        <f t="shared" si="14"/>
        <v>2237.6762665725246</v>
      </c>
      <c r="BS12" s="1">
        <f t="shared" si="14"/>
        <v>2260.05302923825</v>
      </c>
      <c r="BT12" s="1">
        <f t="shared" si="14"/>
        <v>2282.6535595306327</v>
      </c>
      <c r="BU12" s="1">
        <f t="shared" si="14"/>
        <v>2305.480095125939</v>
      </c>
      <c r="BV12" s="1">
        <f t="shared" si="14"/>
        <v>2328.5348960771985</v>
      </c>
      <c r="BW12" s="1">
        <f t="shared" si="14"/>
        <v>2351.8202450379704</v>
      </c>
      <c r="BX12" s="1">
        <f t="shared" si="14"/>
        <v>2375.3384474883501</v>
      </c>
      <c r="BY12" s="1">
        <f t="shared" si="14"/>
        <v>2399.0918319632337</v>
      </c>
      <c r="BZ12" s="1">
        <f t="shared" si="14"/>
        <v>2423.0827502828661</v>
      </c>
      <c r="CA12" s="1">
        <f t="shared" si="14"/>
        <v>2447.3135777856946</v>
      </c>
      <c r="CB12" s="1">
        <f t="shared" si="14"/>
        <v>2471.7867135635515</v>
      </c>
      <c r="CC12" s="1">
        <f t="shared" si="14"/>
        <v>2496.504580699187</v>
      </c>
      <c r="CD12" s="1">
        <f t="shared" si="14"/>
        <v>2521.4696265061789</v>
      </c>
      <c r="CE12" s="1">
        <f t="shared" si="14"/>
        <v>2546.6843227712407</v>
      </c>
      <c r="CF12" s="1">
        <f t="shared" si="14"/>
        <v>2572.1511659989533</v>
      </c>
      <c r="CG12" s="1">
        <f t="shared" si="14"/>
        <v>2597.8726776589428</v>
      </c>
      <c r="CH12" s="1">
        <f t="shared" si="14"/>
        <v>2623.8514044355325</v>
      </c>
      <c r="CI12" s="1">
        <f t="shared" si="14"/>
        <v>2650.0899184798877</v>
      </c>
      <c r="CJ12" s="1">
        <f t="shared" si="14"/>
        <v>2676.5908176646867</v>
      </c>
      <c r="CK12" s="1">
        <f t="shared" si="14"/>
        <v>2703.3567258413336</v>
      </c>
      <c r="CL12" s="1">
        <f t="shared" si="14"/>
        <v>2730.3902930997469</v>
      </c>
      <c r="CM12" s="1">
        <f t="shared" si="14"/>
        <v>2757.6941960307445</v>
      </c>
      <c r="CN12" s="1">
        <f t="shared" si="14"/>
        <v>2785.271137991052</v>
      </c>
      <c r="CO12" s="1">
        <f t="shared" si="14"/>
        <v>2813.1238493709625</v>
      </c>
      <c r="CP12" s="1">
        <f t="shared" si="14"/>
        <v>2841.2550878646721</v>
      </c>
      <c r="CQ12" s="1">
        <f t="shared" ref="CQ12:FB12" si="15">+CP12*(1+$AG$21)</f>
        <v>2869.667638743319</v>
      </c>
      <c r="CR12" s="1">
        <f t="shared" si="15"/>
        <v>2898.3643151307524</v>
      </c>
      <c r="CS12" s="1">
        <f t="shared" si="15"/>
        <v>2927.3479582820601</v>
      </c>
      <c r="CT12" s="1">
        <f t="shared" si="15"/>
        <v>2956.6214378648806</v>
      </c>
      <c r="CU12" s="1">
        <f t="shared" si="15"/>
        <v>2986.1876522435296</v>
      </c>
      <c r="CV12" s="1">
        <f t="shared" si="15"/>
        <v>3016.0495287659651</v>
      </c>
      <c r="CW12" s="1">
        <f t="shared" si="15"/>
        <v>3046.2100240536247</v>
      </c>
      <c r="CX12" s="1">
        <f t="shared" si="15"/>
        <v>3076.6721242941608</v>
      </c>
      <c r="CY12" s="1">
        <f t="shared" si="15"/>
        <v>3107.4388455371022</v>
      </c>
      <c r="CZ12" s="1">
        <f t="shared" si="15"/>
        <v>3138.5132339924735</v>
      </c>
      <c r="DA12" s="1">
        <f t="shared" si="15"/>
        <v>3169.8983663323984</v>
      </c>
      <c r="DB12" s="1">
        <f t="shared" si="15"/>
        <v>3201.5973499957222</v>
      </c>
      <c r="DC12" s="1">
        <f t="shared" si="15"/>
        <v>3233.6133234956797</v>
      </c>
      <c r="DD12" s="1">
        <f t="shared" si="15"/>
        <v>3265.9494567306365</v>
      </c>
      <c r="DE12" s="1">
        <f t="shared" si="15"/>
        <v>3298.6089512979429</v>
      </c>
      <c r="DF12" s="1">
        <f t="shared" si="15"/>
        <v>3331.5950408109225</v>
      </c>
      <c r="DG12" s="1">
        <f t="shared" si="15"/>
        <v>3364.9109912190315</v>
      </c>
      <c r="DH12" s="1">
        <f t="shared" si="15"/>
        <v>3398.5601011312219</v>
      </c>
      <c r="DI12" s="1">
        <f t="shared" si="15"/>
        <v>3432.5457021425341</v>
      </c>
      <c r="DJ12" s="1">
        <f t="shared" si="15"/>
        <v>3466.8711591639594</v>
      </c>
      <c r="DK12" s="1">
        <f t="shared" si="15"/>
        <v>3501.5398707555992</v>
      </c>
      <c r="DL12" s="1">
        <f t="shared" si="15"/>
        <v>3536.5552694631551</v>
      </c>
      <c r="DM12" s="1">
        <f t="shared" si="15"/>
        <v>3571.9208221577869</v>
      </c>
      <c r="DN12" s="1">
        <f t="shared" si="15"/>
        <v>3607.6400303793648</v>
      </c>
      <c r="DO12" s="1">
        <f t="shared" si="15"/>
        <v>3643.7164306831587</v>
      </c>
      <c r="DP12" s="1">
        <f t="shared" si="15"/>
        <v>3680.1535949899903</v>
      </c>
      <c r="DQ12" s="1">
        <f t="shared" si="15"/>
        <v>3716.9551309398903</v>
      </c>
      <c r="DR12" s="1">
        <f t="shared" si="15"/>
        <v>3754.1246822492894</v>
      </c>
      <c r="DS12" s="1">
        <f t="shared" si="15"/>
        <v>3791.6659290717826</v>
      </c>
      <c r="DT12" s="1">
        <f t="shared" si="15"/>
        <v>3829.5825883625002</v>
      </c>
      <c r="DU12" s="1">
        <f t="shared" si="15"/>
        <v>3867.8784142461254</v>
      </c>
      <c r="DV12" s="1">
        <f t="shared" si="15"/>
        <v>3906.5571983885866</v>
      </c>
      <c r="DW12" s="1">
        <f t="shared" si="15"/>
        <v>3945.6227703724726</v>
      </c>
      <c r="DX12" s="1">
        <f t="shared" si="15"/>
        <v>3985.0789980761974</v>
      </c>
      <c r="DY12" s="1">
        <f t="shared" si="15"/>
        <v>4024.9297880569593</v>
      </c>
      <c r="DZ12" s="1">
        <f t="shared" si="15"/>
        <v>4065.1790859375287</v>
      </c>
      <c r="EA12" s="1">
        <f t="shared" si="15"/>
        <v>4105.8308767969038</v>
      </c>
      <c r="EB12" s="1">
        <f t="shared" si="15"/>
        <v>4146.8891855648726</v>
      </c>
      <c r="EC12" s="1">
        <f t="shared" si="15"/>
        <v>4188.3580774205211</v>
      </c>
      <c r="ED12" s="1">
        <f t="shared" si="15"/>
        <v>4230.2416581947264</v>
      </c>
      <c r="EE12" s="1">
        <f t="shared" si="15"/>
        <v>4272.5440747766734</v>
      </c>
      <c r="EF12" s="1">
        <f t="shared" si="15"/>
        <v>4315.2695155244401</v>
      </c>
      <c r="EG12" s="1">
        <f t="shared" si="15"/>
        <v>4358.4222106796842</v>
      </c>
      <c r="EH12" s="1">
        <f t="shared" si="15"/>
        <v>4402.0064327864811</v>
      </c>
      <c r="EI12" s="1">
        <f t="shared" si="15"/>
        <v>4446.0264971143461</v>
      </c>
      <c r="EJ12" s="1">
        <f t="shared" si="15"/>
        <v>4490.4867620854893</v>
      </c>
      <c r="EK12" s="1">
        <f t="shared" si="15"/>
        <v>4535.3916297063442</v>
      </c>
      <c r="EL12" s="1">
        <f t="shared" si="15"/>
        <v>4580.745546003408</v>
      </c>
      <c r="EM12" s="1">
        <f t="shared" si="15"/>
        <v>4626.5530014634423</v>
      </c>
      <c r="EN12" s="1">
        <f t="shared" si="15"/>
        <v>4672.8185314780767</v>
      </c>
      <c r="EO12" s="1">
        <f t="shared" si="15"/>
        <v>4719.5467167928573</v>
      </c>
      <c r="EP12" s="1">
        <f t="shared" si="15"/>
        <v>4766.742183960786</v>
      </c>
      <c r="EQ12" s="1">
        <f t="shared" si="15"/>
        <v>4814.4096058003943</v>
      </c>
      <c r="ER12" s="1">
        <f t="shared" si="15"/>
        <v>4862.5537018583982</v>
      </c>
      <c r="ES12" s="1">
        <f t="shared" si="15"/>
        <v>4911.1792388769818</v>
      </c>
      <c r="ET12" s="1">
        <f t="shared" si="15"/>
        <v>4960.2910312657514</v>
      </c>
      <c r="EU12" s="1">
        <f t="shared" si="15"/>
        <v>5009.8939415784089</v>
      </c>
      <c r="EV12" s="1">
        <f t="shared" si="15"/>
        <v>5059.992880994193</v>
      </c>
      <c r="EW12" s="1">
        <f t="shared" si="15"/>
        <v>5110.592809804135</v>
      </c>
      <c r="EX12" s="1">
        <f t="shared" si="15"/>
        <v>5161.6987379021766</v>
      </c>
      <c r="EY12" s="1">
        <f t="shared" si="15"/>
        <v>5213.3157252811989</v>
      </c>
      <c r="EZ12" s="1">
        <f t="shared" si="15"/>
        <v>5265.4488825340113</v>
      </c>
      <c r="FA12" s="1">
        <f t="shared" si="15"/>
        <v>5318.1033713593515</v>
      </c>
      <c r="FB12" s="1">
        <f t="shared" si="15"/>
        <v>5371.2844050729454</v>
      </c>
      <c r="FC12" s="1">
        <f t="shared" ref="FC12:FH12" si="16">+FB12*(1+$AG$21)</f>
        <v>5424.9972491236749</v>
      </c>
      <c r="FD12" s="1">
        <f t="shared" si="16"/>
        <v>5479.2472216149117</v>
      </c>
      <c r="FE12" s="1">
        <f t="shared" si="16"/>
        <v>5534.0396938310605</v>
      </c>
      <c r="FF12" s="1">
        <f t="shared" si="16"/>
        <v>5589.3800907693712</v>
      </c>
      <c r="FG12" s="1">
        <f t="shared" si="16"/>
        <v>5645.273891677065</v>
      </c>
      <c r="FH12" s="1">
        <f t="shared" si="16"/>
        <v>5701.7266305938356</v>
      </c>
      <c r="FI12" s="1">
        <f t="shared" ref="FI12:GM12" si="17">+FH12*(1+$AG$21)</f>
        <v>5758.743896899774</v>
      </c>
      <c r="FJ12" s="1">
        <f t="shared" si="17"/>
        <v>5816.3313358687719</v>
      </c>
      <c r="FK12" s="1">
        <f t="shared" si="17"/>
        <v>5874.4946492274594</v>
      </c>
      <c r="FL12" s="1">
        <f t="shared" si="17"/>
        <v>5933.2395957197341</v>
      </c>
      <c r="FM12" s="1">
        <f t="shared" si="17"/>
        <v>5992.5719916769312</v>
      </c>
      <c r="FN12" s="1">
        <f t="shared" si="17"/>
        <v>6052.4977115937008</v>
      </c>
      <c r="FO12" s="1">
        <f t="shared" si="17"/>
        <v>6113.0226887096378</v>
      </c>
      <c r="FP12" s="1">
        <f t="shared" si="17"/>
        <v>6174.1529155967346</v>
      </c>
      <c r="FQ12" s="1">
        <f t="shared" si="17"/>
        <v>6235.8944447527019</v>
      </c>
      <c r="FR12" s="1">
        <f t="shared" si="17"/>
        <v>6298.2533892002293</v>
      </c>
      <c r="FS12" s="1">
        <f t="shared" si="17"/>
        <v>6361.235923092232</v>
      </c>
      <c r="FT12" s="1">
        <f t="shared" si="17"/>
        <v>6424.8482823231543</v>
      </c>
      <c r="FU12" s="1">
        <f t="shared" si="17"/>
        <v>6489.0967651463861</v>
      </c>
      <c r="FV12" s="1">
        <f t="shared" si="17"/>
        <v>6553.9877327978502</v>
      </c>
      <c r="FW12" s="1">
        <f t="shared" si="17"/>
        <v>6619.5276101258287</v>
      </c>
      <c r="FX12" s="1">
        <f t="shared" si="17"/>
        <v>6685.7228862270867</v>
      </c>
      <c r="FY12" s="1">
        <f t="shared" si="17"/>
        <v>6752.5801150893576</v>
      </c>
      <c r="FZ12" s="1">
        <f t="shared" si="17"/>
        <v>6820.1059162402516</v>
      </c>
      <c r="GA12" s="1">
        <f t="shared" si="17"/>
        <v>6888.3069754026546</v>
      </c>
      <c r="GB12" s="1">
        <f t="shared" si="17"/>
        <v>6957.1900451566817</v>
      </c>
      <c r="GC12" s="1">
        <f t="shared" si="17"/>
        <v>7026.7619456082484</v>
      </c>
      <c r="GD12" s="1">
        <f t="shared" si="17"/>
        <v>7097.0295650643311</v>
      </c>
      <c r="GE12" s="1">
        <f t="shared" si="17"/>
        <v>7167.9998607149746</v>
      </c>
      <c r="GF12" s="1">
        <f t="shared" si="17"/>
        <v>7239.6798593221247</v>
      </c>
      <c r="GG12" s="1">
        <f t="shared" si="17"/>
        <v>7312.076657915346</v>
      </c>
      <c r="GH12" s="1">
        <f t="shared" si="17"/>
        <v>7385.1974244944995</v>
      </c>
      <c r="GI12" s="1">
        <f t="shared" si="17"/>
        <v>7459.0493987394448</v>
      </c>
      <c r="GJ12" s="1">
        <f t="shared" si="17"/>
        <v>7533.6398927268392</v>
      </c>
      <c r="GK12" s="1">
        <f t="shared" si="17"/>
        <v>7608.9762916541076</v>
      </c>
      <c r="GL12" s="1">
        <f t="shared" si="17"/>
        <v>7685.0660545706487</v>
      </c>
      <c r="GM12" s="1">
        <f t="shared" si="17"/>
        <v>7761.9167151163556</v>
      </c>
      <c r="GN12" s="1">
        <f t="shared" ref="GN12:HK12" si="18">+GM12*(1+$AG$21)</f>
        <v>7839.5358822675189</v>
      </c>
      <c r="GO12" s="1">
        <f t="shared" si="18"/>
        <v>7917.9312410901939</v>
      </c>
      <c r="GP12" s="1">
        <f t="shared" si="18"/>
        <v>7997.1105535010956</v>
      </c>
      <c r="GQ12" s="1">
        <f t="shared" si="18"/>
        <v>8077.0816590361064</v>
      </c>
      <c r="GR12" s="1">
        <f t="shared" si="18"/>
        <v>8157.8524756264678</v>
      </c>
      <c r="GS12" s="1">
        <f t="shared" si="18"/>
        <v>8239.4310003827322</v>
      </c>
      <c r="GT12" s="1">
        <f t="shared" si="18"/>
        <v>8321.8253103865591</v>
      </c>
      <c r="GU12" s="1">
        <f t="shared" si="18"/>
        <v>8405.0435634904243</v>
      </c>
      <c r="GV12" s="1">
        <f t="shared" si="18"/>
        <v>8489.093999125329</v>
      </c>
      <c r="GW12" s="1">
        <f t="shared" si="18"/>
        <v>8573.9849391165826</v>
      </c>
      <c r="GX12" s="1">
        <f t="shared" si="18"/>
        <v>8659.7247885077486</v>
      </c>
      <c r="GY12" s="1">
        <f t="shared" si="18"/>
        <v>8746.3220363928267</v>
      </c>
      <c r="GZ12" s="1">
        <f t="shared" si="18"/>
        <v>8833.7852567567552</v>
      </c>
      <c r="HA12" s="1">
        <f t="shared" si="18"/>
        <v>8922.1231093243223</v>
      </c>
      <c r="HB12" s="1">
        <f t="shared" si="18"/>
        <v>9011.344340417565</v>
      </c>
      <c r="HC12" s="1">
        <f t="shared" si="18"/>
        <v>9101.457783821741</v>
      </c>
      <c r="HD12" s="1">
        <f t="shared" si="18"/>
        <v>9192.4723616599586</v>
      </c>
      <c r="HE12" s="1">
        <f t="shared" si="18"/>
        <v>9284.3970852765578</v>
      </c>
      <c r="HF12" s="1">
        <f t="shared" si="18"/>
        <v>9377.2410561293236</v>
      </c>
      <c r="HG12" s="1">
        <f t="shared" si="18"/>
        <v>9471.013466690616</v>
      </c>
      <c r="HH12" s="1">
        <f t="shared" si="18"/>
        <v>9565.7236013575221</v>
      </c>
      <c r="HI12" s="1">
        <f t="shared" si="18"/>
        <v>9661.3808373710981</v>
      </c>
      <c r="HJ12" s="1">
        <f t="shared" si="18"/>
        <v>9757.9946457448095</v>
      </c>
      <c r="HK12" s="1">
        <f t="shared" si="18"/>
        <v>9855.5745922022579</v>
      </c>
      <c r="HL12" s="1">
        <f t="shared" ref="HL12:HR12" si="19">+HK12*(1+$AG$21)</f>
        <v>9954.1303381242815</v>
      </c>
      <c r="HM12" s="1">
        <f t="shared" si="19"/>
        <v>10053.671641505525</v>
      </c>
      <c r="HN12" s="1">
        <f t="shared" si="19"/>
        <v>10154.208357920581</v>
      </c>
      <c r="HO12" s="1">
        <f t="shared" si="19"/>
        <v>10255.750441499787</v>
      </c>
      <c r="HP12" s="1">
        <f t="shared" si="19"/>
        <v>10358.307945914785</v>
      </c>
      <c r="HQ12" s="1">
        <f t="shared" si="19"/>
        <v>10461.891025373932</v>
      </c>
      <c r="HR12" s="1">
        <f t="shared" si="19"/>
        <v>10566.509935627671</v>
      </c>
      <c r="HS12" s="1">
        <f t="shared" ref="HS12:HV12" si="20">+HR12*(1+$AG$21)</f>
        <v>10672.175034983948</v>
      </c>
      <c r="HT12" s="1">
        <f t="shared" si="20"/>
        <v>10778.896785333787</v>
      </c>
      <c r="HU12" s="1">
        <f t="shared" si="20"/>
        <v>10886.685753187125</v>
      </c>
      <c r="HV12" s="1">
        <f t="shared" si="20"/>
        <v>10995.552610718996</v>
      </c>
    </row>
    <row r="15" spans="2:230" s="11" customFormat="1" x14ac:dyDescent="0.2">
      <c r="B15" s="11" t="s">
        <v>60</v>
      </c>
      <c r="G15" s="11">
        <f>+G4/C4-1</f>
        <v>0.27496580027359774</v>
      </c>
      <c r="H15" s="11">
        <f>+H4/D4-1</f>
        <v>0.39605462822458271</v>
      </c>
      <c r="I15" s="11">
        <f>+I4/E4-1</f>
        <v>8.5607940446650099E-2</v>
      </c>
      <c r="S15" s="11">
        <f>+S4/R4-1</f>
        <v>-0.15243730628346008</v>
      </c>
    </row>
    <row r="16" spans="2:230" s="11" customFormat="1" x14ac:dyDescent="0.2">
      <c r="B16" s="11" t="s">
        <v>61</v>
      </c>
      <c r="G16" s="11">
        <f>+G5/C5-1</f>
        <v>1.5577689243027888</v>
      </c>
      <c r="H16" s="11">
        <f>+H5/D5-1</f>
        <v>4.2520325203252032</v>
      </c>
      <c r="I16" s="11">
        <f>+I5/E5-1</f>
        <v>0.13259668508287303</v>
      </c>
      <c r="S16" s="11">
        <f>+S5/R5-1</f>
        <v>-0.28607435412728421</v>
      </c>
    </row>
    <row r="17" spans="2:33" s="11" customFormat="1" x14ac:dyDescent="0.2">
      <c r="B17" s="11" t="s">
        <v>62</v>
      </c>
      <c r="G17" s="11">
        <f>+G6/C6-1</f>
        <v>-6.307692307692303E-2</v>
      </c>
      <c r="H17" s="11">
        <f>+H6/D6-1</f>
        <v>-4.448105436573313E-2</v>
      </c>
      <c r="I17" s="11">
        <f>+I6/E6-1</f>
        <v>-3.4364261168384869E-2</v>
      </c>
      <c r="S17" s="11">
        <f>+S6/R6-1</f>
        <v>5.118279569892481E-2</v>
      </c>
    </row>
    <row r="18" spans="2:33" s="11" customFormat="1" x14ac:dyDescent="0.2">
      <c r="B18" s="18" t="s">
        <v>40</v>
      </c>
      <c r="G18" s="11">
        <f>+G7/C7-1</f>
        <v>0.33762254901960786</v>
      </c>
      <c r="H18" s="11">
        <f>+H7/D7-1</f>
        <v>0.54499640028797702</v>
      </c>
      <c r="I18" s="11">
        <f>+I7/E7-1</f>
        <v>6.8655303030302983E-2</v>
      </c>
      <c r="S18" s="11">
        <f>+S7/R7-1</f>
        <v>-0.1469938107869142</v>
      </c>
      <c r="T18" s="11">
        <f>+T7/S7-1</f>
        <v>0.14576315107540805</v>
      </c>
      <c r="U18" s="11">
        <f t="shared" ref="U18:AC18" si="21">+U7/T7-1</f>
        <v>0.14999999999999991</v>
      </c>
      <c r="V18" s="11">
        <f t="shared" si="21"/>
        <v>0.14999999999999991</v>
      </c>
      <c r="W18" s="11">
        <f t="shared" si="21"/>
        <v>0.14999999999999991</v>
      </c>
      <c r="X18" s="11">
        <f t="shared" si="21"/>
        <v>0.14999999999999991</v>
      </c>
      <c r="Y18" s="11">
        <f t="shared" si="21"/>
        <v>0.14999999999999991</v>
      </c>
      <c r="Z18" s="11">
        <f t="shared" si="21"/>
        <v>0.14999999999999991</v>
      </c>
      <c r="AA18" s="11">
        <f t="shared" si="21"/>
        <v>0.14999999999999991</v>
      </c>
      <c r="AB18" s="11">
        <f t="shared" si="21"/>
        <v>0.14999999999999991</v>
      </c>
      <c r="AC18" s="11">
        <f t="shared" si="21"/>
        <v>0.14999999999999991</v>
      </c>
    </row>
    <row r="21" spans="2:33" x14ac:dyDescent="0.2">
      <c r="AF21" t="s">
        <v>48</v>
      </c>
      <c r="AG21" s="22">
        <v>0.01</v>
      </c>
    </row>
    <row r="22" spans="2:33" x14ac:dyDescent="0.2">
      <c r="AF22" t="s">
        <v>49</v>
      </c>
      <c r="AG22" s="22">
        <v>7.0000000000000007E-2</v>
      </c>
    </row>
    <row r="23" spans="2:33" x14ac:dyDescent="0.2">
      <c r="AF23" t="s">
        <v>50</v>
      </c>
      <c r="AG23" s="12">
        <f>NPV(AG22,T12:HV12)</f>
        <v>18320.086038628608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5BD2-90BE-9D47-84D4-29630B92E63B}">
  <sheetPr>
    <tabColor theme="9" tint="0.79998168889431442"/>
  </sheetPr>
  <dimension ref="C2:AE3"/>
  <sheetViews>
    <sheetView zoomScale="85" workbookViewId="0">
      <pane xSplit="2" ySplit="3" topLeftCell="C4" activePane="bottomRight" state="frozen"/>
      <selection activeCell="E30" sqref="E30"/>
      <selection pane="topRight" activeCell="E30" sqref="E30"/>
      <selection pane="bottomLeft" activeCell="E30" sqref="E30"/>
      <selection pane="bottomRight" activeCell="E30" sqref="E30"/>
    </sheetView>
  </sheetViews>
  <sheetFormatPr baseColWidth="10" defaultRowHeight="16" x14ac:dyDescent="0.2"/>
  <cols>
    <col min="1" max="1" width="1.5" customWidth="1"/>
    <col min="2" max="2" width="16.5" bestFit="1" customWidth="1"/>
    <col min="3" max="4" width="5.5" bestFit="1" customWidth="1"/>
    <col min="5" max="5" width="7.5" bestFit="1" customWidth="1"/>
    <col min="6" max="8" width="5.5" bestFit="1" customWidth="1"/>
    <col min="9" max="9" width="7.5" bestFit="1" customWidth="1"/>
    <col min="10" max="10" width="5.5" bestFit="1" customWidth="1"/>
    <col min="13" max="31" width="5.1640625" bestFit="1" customWidth="1"/>
  </cols>
  <sheetData>
    <row r="2" spans="3:31" s="5" customFormat="1" x14ac:dyDescent="0.2">
      <c r="E2" s="5">
        <v>45472</v>
      </c>
      <c r="I2" s="5">
        <v>45836</v>
      </c>
    </row>
    <row r="3" spans="3:31" x14ac:dyDescent="0.2"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6</v>
      </c>
      <c r="J3" t="s">
        <v>33</v>
      </c>
      <c r="M3">
        <v>2018</v>
      </c>
      <c r="N3">
        <f>+M3+1</f>
        <v>2019</v>
      </c>
      <c r="O3">
        <f t="shared" ref="O3:AE3" si="0">+N3+1</f>
        <v>2020</v>
      </c>
      <c r="P3">
        <f t="shared" si="0"/>
        <v>2021</v>
      </c>
      <c r="Q3">
        <f t="shared" si="0"/>
        <v>2022</v>
      </c>
      <c r="R3">
        <f t="shared" si="0"/>
        <v>2023</v>
      </c>
      <c r="S3">
        <f t="shared" si="0"/>
        <v>2024</v>
      </c>
      <c r="T3">
        <f t="shared" si="0"/>
        <v>2025</v>
      </c>
      <c r="U3">
        <f t="shared" si="0"/>
        <v>2026</v>
      </c>
      <c r="V3">
        <f t="shared" si="0"/>
        <v>2027</v>
      </c>
      <c r="W3">
        <f t="shared" si="0"/>
        <v>2028</v>
      </c>
      <c r="X3">
        <f t="shared" si="0"/>
        <v>2029</v>
      </c>
      <c r="Y3">
        <f t="shared" si="0"/>
        <v>2030</v>
      </c>
      <c r="Z3">
        <f t="shared" si="0"/>
        <v>2031</v>
      </c>
      <c r="AA3">
        <f t="shared" si="0"/>
        <v>2032</v>
      </c>
      <c r="AB3">
        <f t="shared" si="0"/>
        <v>2033</v>
      </c>
      <c r="AC3">
        <f t="shared" si="0"/>
        <v>2034</v>
      </c>
      <c r="AD3">
        <f t="shared" si="0"/>
        <v>2035</v>
      </c>
      <c r="AE3">
        <f t="shared" si="0"/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Models --&gt;</vt:lpstr>
      <vt:lpstr>Sports</vt:lpstr>
      <vt:lpstr>LinearTV</vt:lpstr>
      <vt:lpstr>D2C</vt:lpstr>
      <vt:lpstr>Content&amp;Licensing</vt:lpstr>
      <vt:lpstr>Experiences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2025-09-04T03:39:03Z</dcterms:created>
  <dcterms:modified xsi:type="dcterms:W3CDTF">2025-09-04T15:07:15Z</dcterms:modified>
</cp:coreProperties>
</file>