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55422BBB-237A-EA4A-8F51-0C7EAF81D13B}" xr6:coauthVersionLast="47" xr6:coauthVersionMax="47" xr10:uidLastSave="{00000000-0000-0000-0000-000000000000}"/>
  <bookViews>
    <workbookView xWindow="18960" yWindow="3420" windowWidth="27640" windowHeight="16940" activeTab="1" xr2:uid="{1E7669BC-18C3-5242-A97C-F8FD05FF026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2" l="1"/>
  <c r="I13" i="2"/>
  <c r="H9" i="2"/>
  <c r="H11" i="2" s="1"/>
  <c r="H13" i="2" s="1"/>
  <c r="L9" i="2"/>
  <c r="L11" i="2" s="1"/>
  <c r="L13" i="2" s="1"/>
  <c r="I9" i="2"/>
  <c r="I11" i="2" s="1"/>
  <c r="M9" i="2"/>
  <c r="M11" i="2" s="1"/>
  <c r="M13" i="2" s="1"/>
  <c r="Z9" i="2"/>
  <c r="Z11" i="2" s="1"/>
  <c r="Z13" i="2" s="1"/>
  <c r="AA9" i="2"/>
  <c r="AA11" i="2" s="1"/>
  <c r="AA13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G8" i="1"/>
  <c r="G7" i="1"/>
  <c r="G5" i="1"/>
</calcChain>
</file>

<file path=xl/sharedStrings.xml><?xml version="1.0" encoding="utf-8"?>
<sst xmlns="http://schemas.openxmlformats.org/spreadsheetml/2006/main" count="37" uniqueCount="35">
  <si>
    <t>P</t>
  </si>
  <si>
    <t>S</t>
  </si>
  <si>
    <t>MC</t>
  </si>
  <si>
    <t>C</t>
  </si>
  <si>
    <t>D</t>
  </si>
  <si>
    <t>EV</t>
  </si>
  <si>
    <t>FY25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</si>
  <si>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</si>
  <si>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</si>
  <si>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</si>
  <si>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</si>
  <si>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</si>
  <si>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</si>
  <si>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</si>
  <si>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</si>
  <si>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</si>
  <si>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</si>
  <si>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</si>
  <si>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</si>
  <si>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CEO </t>
  </si>
  <si>
    <t xml:space="preserve">CFO </t>
  </si>
  <si>
    <t xml:space="preserve">Bruce Ogilvie </t>
  </si>
  <si>
    <t>Jeffrey Walker</t>
  </si>
  <si>
    <t xml:space="preserve">Robert Black </t>
  </si>
  <si>
    <t>CCO</t>
  </si>
  <si>
    <t>EBT</t>
  </si>
  <si>
    <t>Taxes</t>
  </si>
  <si>
    <t xml:space="preserve">Net Income </t>
  </si>
  <si>
    <t>Revenues</t>
  </si>
  <si>
    <t>Costs</t>
  </si>
  <si>
    <t xml:space="preserve">Disti  &amp; Fulfillment </t>
  </si>
  <si>
    <t>D&amp;A</t>
  </si>
  <si>
    <t>SG&amp;A</t>
  </si>
  <si>
    <t xml:space="preserve">Op Income </t>
  </si>
  <si>
    <t>Interest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</si>
</sst>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E5F6-F6B5-2E4D-A44D-866C89938BE6}">
  <dimension ref="B1:H11"/>
  <sheetViews>
    <sheetView workbookViewId="0">
      <selection activeCell="G7" sqref="G7"/>
    </sheetView>
  </sheetViews>
  <sheetFormatPr baseColWidth="10" defaultRowHeight="16" x14ac:dyDescent="0.2"/>
  <cols>
    <col min="6" max="6" width="4" bestFit="1" customWidth="1"/>
    <col min="7" max="7" width="4.6640625" bestFit="1" customWidth="1"/>
    <col min="8" max="8" width="5.1640625" bestFit="1" customWidth="1"/>
  </cols>
  <sheetData>
    <row r="1" spans="2:8" x14ac:dyDescent="0.2">
      <c r="G1" s="2"/>
    </row>
    <row r="2" spans="2:8" x14ac:dyDescent="0.2">
      <c r="G2" s="2"/>
    </row>
    <row r="3" spans="2:8" x14ac:dyDescent="0.2">
      <c r="B3" t="s">
        <v>19</v>
      </c>
      <c r="C3" t="s">
        <v>21</v>
      </c>
      <c r="D3" s="2">
        <v>640000</v>
      </c>
      <c r="F3" t="s">
        <v>0</v>
      </c>
      <c r="G3" s="1">
        <v>6.56</v>
      </c>
    </row>
    <row r="4" spans="2:8" x14ac:dyDescent="0.2">
      <c r="B4" t="s">
        <v>20</v>
      </c>
      <c r="C4" t="s">
        <v>22</v>
      </c>
      <c r="D4" s="2">
        <v>640000</v>
      </c>
      <c r="F4" t="s">
        <v>1</v>
      </c>
      <c r="G4" s="2">
        <v>50.957369999999997</v>
      </c>
      <c r="H4" t="s">
        <v>6</v>
      </c>
    </row>
    <row r="5" spans="2:8" x14ac:dyDescent="0.2">
      <c r="B5" t="s">
        <v>24</v>
      </c>
      <c r="C5" t="s">
        <v>23</v>
      </c>
      <c r="F5" t="s">
        <v>2</v>
      </c>
      <c r="G5" s="2">
        <f>+G3*G4</f>
        <v>334.28034719999994</v>
      </c>
    </row>
    <row r="6" spans="2:8" x14ac:dyDescent="0.2">
      <c r="F6" t="s">
        <v>3</v>
      </c>
      <c r="G6" s="2">
        <v>1.236</v>
      </c>
      <c r="H6" t="s">
        <v>6</v>
      </c>
    </row>
    <row r="7" spans="2:8" x14ac:dyDescent="0.2">
      <c r="F7" t="s">
        <v>4</v>
      </c>
      <c r="G7" s="2">
        <f>55.268+10</f>
        <v>65.268000000000001</v>
      </c>
      <c r="H7" t="s">
        <v>6</v>
      </c>
    </row>
    <row r="8" spans="2:8" x14ac:dyDescent="0.2">
      <c r="F8" t="s">
        <v>5</v>
      </c>
      <c r="G8" s="2">
        <f>+G5-G6+G7</f>
        <v>398.31234719999998</v>
      </c>
    </row>
    <row r="9" spans="2:8" x14ac:dyDescent="0.2">
      <c r="G9" s="2"/>
    </row>
    <row r="10" spans="2:8" x14ac:dyDescent="0.2">
      <c r="G10" s="2"/>
    </row>
    <row r="11" spans="2:8" x14ac:dyDescent="0.2">
      <c r="G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1C90-0294-5C42-A1E4-DFC1373BC73F}">
  <dimension ref="B2:AG16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N15" sqref="N15"/>
    </sheetView>
  </sheetViews>
  <sheetFormatPr baseColWidth="10" defaultRowHeight="16" x14ac:dyDescent="0.2"/>
  <cols>
    <col min="1" max="1" width="2" customWidth="1"/>
    <col min="3" max="8" width="5.5" bestFit="1" customWidth="1"/>
    <col min="9" max="9" width="7.5" bestFit="1" customWidth="1"/>
    <col min="10" max="12" width="5.5" bestFit="1" customWidth="1"/>
    <col min="13" max="13" width="7.5" bestFit="1" customWidth="1"/>
    <col min="14" max="14" width="5.5" bestFit="1" customWidth="1"/>
    <col min="17" max="25" width="5.1640625" bestFit="1" customWidth="1"/>
    <col min="26" max="27" width="8.1640625" bestFit="1" customWidth="1"/>
    <col min="28" max="33" width="5.1640625" bestFit="1" customWidth="1"/>
  </cols>
  <sheetData>
    <row r="2" spans="2:33" s="3" customFormat="1" x14ac:dyDescent="0.2">
      <c r="I2" s="3">
        <v>45382</v>
      </c>
      <c r="M2" s="3">
        <v>45747</v>
      </c>
    </row>
    <row r="3" spans="2:33" x14ac:dyDescent="0.2"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Q3">
        <v>2015</v>
      </c>
      <c r="R3">
        <f>+Q3+1</f>
        <v>2016</v>
      </c>
      <c r="S3">
        <f t="shared" ref="S3:AG3" si="0">+R3+1</f>
        <v>2017</v>
      </c>
      <c r="T3">
        <f t="shared" si="0"/>
        <v>2018</v>
      </c>
      <c r="U3">
        <f t="shared" si="0"/>
        <v>2019</v>
      </c>
      <c r="V3">
        <f t="shared" si="0"/>
        <v>2020</v>
      </c>
      <c r="W3">
        <f t="shared" si="0"/>
        <v>2021</v>
      </c>
      <c r="X3">
        <f t="shared" si="0"/>
        <v>2022</v>
      </c>
      <c r="Y3">
        <f t="shared" si="0"/>
        <v>2023</v>
      </c>
      <c r="Z3">
        <f t="shared" si="0"/>
        <v>2024</v>
      </c>
      <c r="AA3">
        <f t="shared" si="0"/>
        <v>2025</v>
      </c>
      <c r="AB3">
        <f t="shared" si="0"/>
        <v>2026</v>
      </c>
      <c r="AC3">
        <f t="shared" si="0"/>
        <v>2027</v>
      </c>
      <c r="AD3">
        <f t="shared" si="0"/>
        <v>2028</v>
      </c>
      <c r="AE3">
        <f t="shared" si="0"/>
        <v>2029</v>
      </c>
      <c r="AF3">
        <f t="shared" si="0"/>
        <v>2030</v>
      </c>
      <c r="AG3">
        <f t="shared" si="0"/>
        <v>2031</v>
      </c>
    </row>
    <row r="4" spans="2:33" x14ac:dyDescent="0.2">
      <c r="B4" t="s">
        <v>28</v>
      </c>
      <c r="H4">
        <v>425.58600000000001</v>
      </c>
      <c r="I4" s="5">
        <v>211.209</v>
      </c>
      <c r="L4">
        <v>393.67200000000003</v>
      </c>
      <c r="M4" s="4">
        <v>213.04499999999999</v>
      </c>
      <c r="Z4" s="2">
        <v>1100.4829999999999</v>
      </c>
      <c r="AA4" s="2">
        <v>1063.4570000000001</v>
      </c>
    </row>
    <row r="5" spans="2:33" x14ac:dyDescent="0.2">
      <c r="B5" t="s">
        <v>29</v>
      </c>
      <c r="H5">
        <v>377.88299999999998</v>
      </c>
      <c r="I5" s="5">
        <v>183.196</v>
      </c>
      <c r="L5">
        <v>351.38200000000001</v>
      </c>
      <c r="M5" s="4">
        <v>183.98400000000001</v>
      </c>
      <c r="Z5" s="2">
        <v>971.59400000000005</v>
      </c>
      <c r="AA5" s="2">
        <v>930.60500000000002</v>
      </c>
    </row>
    <row r="6" spans="2:33" x14ac:dyDescent="0.2">
      <c r="B6" t="s">
        <v>30</v>
      </c>
      <c r="H6">
        <v>21.437000000000001</v>
      </c>
      <c r="I6" s="5">
        <v>11.125</v>
      </c>
      <c r="L6">
        <v>12.419</v>
      </c>
      <c r="M6" s="4">
        <v>9.9890000000000008</v>
      </c>
      <c r="Z6" s="2">
        <v>48.817999999999998</v>
      </c>
      <c r="AA6" s="2">
        <v>40.375</v>
      </c>
    </row>
    <row r="7" spans="2:33" x14ac:dyDescent="0.2">
      <c r="B7" t="s">
        <v>32</v>
      </c>
      <c r="H7">
        <v>26.905000000000001</v>
      </c>
      <c r="I7" s="5">
        <v>13.948</v>
      </c>
      <c r="L7">
        <v>1.2549999999999999</v>
      </c>
      <c r="M7" s="4">
        <v>14.186999999999999</v>
      </c>
      <c r="Z7" s="2">
        <v>57.651000000000003</v>
      </c>
      <c r="AA7" s="2">
        <v>55.991999999999997</v>
      </c>
    </row>
    <row r="8" spans="2:33" x14ac:dyDescent="0.2">
      <c r="B8" t="s">
        <v>31</v>
      </c>
      <c r="H8">
        <v>13.8</v>
      </c>
      <c r="I8" s="5">
        <v>1.4019999999999999</v>
      </c>
      <c r="L8">
        <v>13.8</v>
      </c>
      <c r="M8" s="4">
        <v>1.3520000000000001</v>
      </c>
      <c r="Z8" s="2">
        <v>5.88</v>
      </c>
      <c r="AA8" s="2">
        <v>5.3339999999999996</v>
      </c>
    </row>
    <row r="9" spans="2:33" x14ac:dyDescent="0.2">
      <c r="B9" t="s">
        <v>33</v>
      </c>
      <c r="H9">
        <f>+H4-SUM(H5:H8)</f>
        <v>-14.439000000000021</v>
      </c>
      <c r="I9" s="5">
        <f>+I4-SUM(I5:I8)</f>
        <v>1.5380000000000109</v>
      </c>
      <c r="L9">
        <f>+L4-SUM(L5:L8)</f>
        <v>14.816000000000031</v>
      </c>
      <c r="M9" s="4">
        <f>+M4-SUM(M5:M8)</f>
        <v>3.5329999999999586</v>
      </c>
      <c r="Z9" s="2">
        <f>+Z4-SUM(Z5:Z8)</f>
        <v>16.539999999999736</v>
      </c>
      <c r="AA9" s="2">
        <f>+AA4-SUM(AA5:AA8)</f>
        <v>31.151000000000067</v>
      </c>
    </row>
    <row r="10" spans="2:33" x14ac:dyDescent="0.2">
      <c r="B10" t="s">
        <v>34</v>
      </c>
      <c r="H10">
        <v>2.827</v>
      </c>
      <c r="I10" s="5">
        <v>3.052</v>
      </c>
      <c r="L10">
        <v>2.827</v>
      </c>
      <c r="M10" s="4">
        <v>2.4350000000000001</v>
      </c>
      <c r="Z10" s="2">
        <v>10.574999999999999</v>
      </c>
      <c r="AA10" s="2">
        <v>10.574999999999999</v>
      </c>
    </row>
    <row r="11" spans="2:33" x14ac:dyDescent="0.2">
      <c r="B11" t="s">
        <v>25</v>
      </c>
      <c r="H11">
        <f>+H9-H10</f>
        <v>-17.26600000000002</v>
      </c>
      <c r="I11" s="5">
        <f>+I9-I10</f>
        <v>-1.5139999999999891</v>
      </c>
      <c r="L11">
        <f>+L9-L10</f>
        <v>11.989000000000031</v>
      </c>
      <c r="M11" s="4">
        <f>SUM(M9:M10)</f>
        <v>5.9679999999999591</v>
      </c>
      <c r="Z11" s="2">
        <f>+Z9-Z10</f>
        <v>5.964999999999737</v>
      </c>
      <c r="AA11" s="2">
        <f>+AA9-AA10</f>
        <v>20.576000000000068</v>
      </c>
    </row>
    <row r="12" spans="2:33" x14ac:dyDescent="0.2">
      <c r="B12" t="s">
        <v>26</v>
      </c>
      <c r="H12">
        <v>2.3540000000000001</v>
      </c>
      <c r="I12" s="5">
        <v>-0.47499999999999998</v>
      </c>
      <c r="L12">
        <v>2.3540000000000001</v>
      </c>
      <c r="M12" s="4">
        <v>0.91900000000000004</v>
      </c>
      <c r="Z12" s="2">
        <v>3.63</v>
      </c>
      <c r="AA12" s="2">
        <v>3.63</v>
      </c>
    </row>
    <row r="13" spans="2:33" x14ac:dyDescent="0.2">
      <c r="B13" t="s">
        <v>27</v>
      </c>
      <c r="H13">
        <f>+H11-H12</f>
        <v>-19.620000000000019</v>
      </c>
      <c r="I13" s="5">
        <f>+I11-I12</f>
        <v>-1.038999999999989</v>
      </c>
      <c r="L13">
        <f>+L11-L12</f>
        <v>9.63500000000003</v>
      </c>
      <c r="M13" s="4">
        <f>+M11-M12</f>
        <v>5.0489999999999586</v>
      </c>
      <c r="Z13" s="2">
        <f>+Z11-Z12</f>
        <v>2.3349999999997371</v>
      </c>
      <c r="AA13" s="2">
        <f>+AA11-AA12</f>
        <v>16.946000000000069</v>
      </c>
    </row>
    <row r="16" spans="2:33" x14ac:dyDescent="0.2">
      <c r="AA16" s="6">
        <f>+AA4/Z4-1</f>
        <v>-3.3645226686827345E-2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2025-09-12T02:00:55Z</dcterms:created>
  <dcterms:modified xsi:type="dcterms:W3CDTF">2025-09-13T23:35:16Z</dcterms:modified>
</cp:coreProperties>
</file>