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Desktop/"/>
    </mc:Choice>
  </mc:AlternateContent>
  <xr:revisionPtr revIDLastSave="0" documentId="13_ncr:1_{9F90F9A3-DF4A-E346-B57A-DAFD0AFDD0D1}" xr6:coauthVersionLast="47" xr6:coauthVersionMax="47" xr10:uidLastSave="{00000000-0000-0000-0000-000000000000}"/>
  <bookViews>
    <workbookView xWindow="0" yWindow="760" windowWidth="30240" windowHeight="17120" xr2:uid="{8624FB4D-743E-5D4D-A2E6-331FADC5A4AC}"/>
  </bookViews>
  <sheets>
    <sheet name="Main" sheetId="1" r:id="rId1"/>
    <sheet name="Portfolio " sheetId="2" r:id="rId2"/>
  </sheets>
  <definedNames>
    <definedName name="_xlnm._FilterDatabase" localSheetId="0" hidden="1">Main!$B$3:$U$3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J36" i="1"/>
  <c r="I36" i="1"/>
  <c r="M46" i="1" l="1"/>
  <c r="M55" i="1" l="1"/>
  <c r="L55" i="1"/>
  <c r="K55" i="1"/>
  <c r="J55" i="1"/>
  <c r="I55" i="1"/>
  <c r="L54" i="1"/>
  <c r="J54" i="1"/>
  <c r="J52" i="1"/>
  <c r="M52" i="1" s="1"/>
  <c r="T2" i="1"/>
  <c r="S2" i="1"/>
  <c r="R2" i="1"/>
  <c r="Q2" i="1"/>
  <c r="P2" i="1"/>
  <c r="O2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5" i="1"/>
  <c r="G52" i="1"/>
  <c r="G54" i="1"/>
  <c r="G53" i="1"/>
  <c r="G51" i="1"/>
  <c r="G50" i="1"/>
  <c r="G49" i="1"/>
  <c r="G48" i="1"/>
  <c r="G47" i="1"/>
  <c r="J53" i="1"/>
  <c r="M53" i="1" s="1"/>
  <c r="M54" i="1" l="1"/>
  <c r="L51" i="1"/>
  <c r="K51" i="1"/>
  <c r="J51" i="1"/>
  <c r="I50" i="1"/>
  <c r="J50" i="1" s="1"/>
  <c r="M50" i="1" s="1"/>
  <c r="M51" i="1" l="1"/>
  <c r="J49" i="1"/>
  <c r="M49" i="1" s="1"/>
  <c r="J35" i="1" l="1"/>
  <c r="M35" i="1" s="1"/>
  <c r="J48" i="1" l="1"/>
  <c r="M48" i="1" s="1"/>
  <c r="J47" i="1"/>
  <c r="M47" i="1" s="1"/>
</calcChain>
</file>

<file path=xl/sharedStrings.xml><?xml version="1.0" encoding="utf-8"?>
<sst xmlns="http://schemas.openxmlformats.org/spreadsheetml/2006/main" count="250" uniqueCount="149">
  <si>
    <t>Price</t>
  </si>
  <si>
    <t>Shares</t>
  </si>
  <si>
    <t>Market Cap</t>
  </si>
  <si>
    <t>Cash</t>
  </si>
  <si>
    <t>Debt</t>
  </si>
  <si>
    <t>EV</t>
  </si>
  <si>
    <t>Ticker</t>
  </si>
  <si>
    <t>NFLX</t>
  </si>
  <si>
    <t>DIS</t>
  </si>
  <si>
    <t>LYV</t>
  </si>
  <si>
    <t>TKO</t>
  </si>
  <si>
    <t>FWOMA</t>
  </si>
  <si>
    <t>WBD</t>
  </si>
  <si>
    <t>FOX</t>
  </si>
  <si>
    <t>WMG</t>
  </si>
  <si>
    <t>NWSA</t>
  </si>
  <si>
    <t>PSKY</t>
  </si>
  <si>
    <t>ROKU</t>
  </si>
  <si>
    <t>SIRI</t>
  </si>
  <si>
    <t>MSGS</t>
  </si>
  <si>
    <t>CNK</t>
  </si>
  <si>
    <t>MANU</t>
  </si>
  <si>
    <t>BATRA</t>
  </si>
  <si>
    <t>SPHR</t>
  </si>
  <si>
    <t>IMAX</t>
  </si>
  <si>
    <t>AMC</t>
  </si>
  <si>
    <t>PLAY</t>
  </si>
  <si>
    <t>RSVR</t>
  </si>
  <si>
    <t>MCS</t>
  </si>
  <si>
    <t>AMCX</t>
  </si>
  <si>
    <t>AENT</t>
  </si>
  <si>
    <t>STRZ</t>
  </si>
  <si>
    <t>GAIA</t>
  </si>
  <si>
    <t>MPU</t>
  </si>
  <si>
    <t>NIPG</t>
  </si>
  <si>
    <t>CNVS</t>
  </si>
  <si>
    <t>LVO</t>
  </si>
  <si>
    <t>RDI</t>
  </si>
  <si>
    <t>AGAE</t>
  </si>
  <si>
    <t>TOON</t>
  </si>
  <si>
    <t>ANGH</t>
  </si>
  <si>
    <t>BREA</t>
  </si>
  <si>
    <t>FTRK</t>
  </si>
  <si>
    <t>KUKE</t>
  </si>
  <si>
    <t>BLMZ</t>
  </si>
  <si>
    <t>ZNB</t>
  </si>
  <si>
    <t xml:space="preserve">Entertainment </t>
  </si>
  <si>
    <t xml:space="preserve">Broadcasting </t>
  </si>
  <si>
    <t>TGNA</t>
  </si>
  <si>
    <t>NMAX</t>
  </si>
  <si>
    <t>FUBO</t>
  </si>
  <si>
    <t>SBGI</t>
  </si>
  <si>
    <t>GTN</t>
  </si>
  <si>
    <t>IHRT</t>
  </si>
  <si>
    <t>SSP</t>
  </si>
  <si>
    <t>CURI</t>
  </si>
  <si>
    <t>SGA</t>
  </si>
  <si>
    <t>MDIA</t>
  </si>
  <si>
    <t>UONE</t>
  </si>
  <si>
    <t>XHLD</t>
  </si>
  <si>
    <t>BBGI</t>
  </si>
  <si>
    <t>Customers</t>
  </si>
  <si>
    <t xml:space="preserve">Industry </t>
  </si>
  <si>
    <t>Streaming &amp; Studios</t>
  </si>
  <si>
    <t>Netflix</t>
  </si>
  <si>
    <t>The Walt Disney Company</t>
  </si>
  <si>
    <t>Live Nation Entertainment</t>
  </si>
  <si>
    <t>TKO Group (WWE + UFC)</t>
  </si>
  <si>
    <t>Liberty Media Formula One (A)</t>
  </si>
  <si>
    <t>Warner Bros. Discovery</t>
  </si>
  <si>
    <t>Fox Corporation</t>
  </si>
  <si>
    <t>Warner Music Group</t>
  </si>
  <si>
    <t>News Corp (A)</t>
  </si>
  <si>
    <t>Roku</t>
  </si>
  <si>
    <t>Sirius XM</t>
  </si>
  <si>
    <t>Madison Square Garden Sports</t>
  </si>
  <si>
    <t>Cinemark</t>
  </si>
  <si>
    <t>Manchester United</t>
  </si>
  <si>
    <t>Braves Holdings (A)</t>
  </si>
  <si>
    <t>Sphere Entertainment</t>
  </si>
  <si>
    <t>AMC Entertainment</t>
  </si>
  <si>
    <t>Dave &amp; Buster's</t>
  </si>
  <si>
    <t>Reservoir Media</t>
  </si>
  <si>
    <t>Marcus Corporation</t>
  </si>
  <si>
    <t>AMC Networks</t>
  </si>
  <si>
    <t>Alliance Entertainment</t>
  </si>
  <si>
    <t>Gaia</t>
  </si>
  <si>
    <t>Reading International</t>
  </si>
  <si>
    <t>Anghami</t>
  </si>
  <si>
    <t>Kuke Music</t>
  </si>
  <si>
    <t>TEGNA</t>
  </si>
  <si>
    <t>FuboTV</t>
  </si>
  <si>
    <t>Sinclair Broadcast Group</t>
  </si>
  <si>
    <t>Gray Television</t>
  </si>
  <si>
    <t>iHeartMedia</t>
  </si>
  <si>
    <t>E.W. Scripps Company</t>
  </si>
  <si>
    <t>CuriosityStream</t>
  </si>
  <si>
    <t>Saga Communications</t>
  </si>
  <si>
    <t>Mediaco</t>
  </si>
  <si>
    <t>Urban One</t>
  </si>
  <si>
    <t>Beasley Broadcast Group</t>
  </si>
  <si>
    <t>Subcategor y</t>
  </si>
  <si>
    <t>Music &amp; Audio</t>
  </si>
  <si>
    <t>Sports/Teams/Events</t>
  </si>
  <si>
    <t>Broadcast/TV/Publishing</t>
  </si>
  <si>
    <t>Micro/Niche/Speculative</t>
  </si>
  <si>
    <t>Cinemas/Exhibitors</t>
  </si>
  <si>
    <t>Interactive/Experiential</t>
  </si>
  <si>
    <t>Uncategorized</t>
  </si>
  <si>
    <t xml:space="preserve">Assets </t>
  </si>
  <si>
    <t>Content IP (Marvel, Star Wars, Pixar), Distri (ABC, FX, Hulu, Disney+), Sports (ESPN), Experiences (Parks/Cruises)</t>
  </si>
  <si>
    <t>Content Library, Capitalized Production Costs, Tech Platform</t>
  </si>
  <si>
    <t xml:space="preserve">Ten Holdings </t>
  </si>
  <si>
    <t>Paramount Skydance Corp</t>
  </si>
  <si>
    <t>Starz Entertainment Group</t>
  </si>
  <si>
    <t xml:space="preserve">Mega Matrix </t>
  </si>
  <si>
    <t>BIP GroupInc</t>
  </si>
  <si>
    <t>Cineverse Group</t>
  </si>
  <si>
    <t>Liveone Inc</t>
  </si>
  <si>
    <t xml:space="preserve">Allied Gaming &amp; Entertainment </t>
  </si>
  <si>
    <t xml:space="preserve">Kartoon Studios </t>
  </si>
  <si>
    <t>Brera Holdings PLC</t>
  </si>
  <si>
    <t xml:space="preserve">Fast Track Group </t>
  </si>
  <si>
    <t>Harrison Global Holdings</t>
  </si>
  <si>
    <t>Zeta Networks Group</t>
  </si>
  <si>
    <t>Newsmax Inc</t>
  </si>
  <si>
    <t>Warner Bros Pics: Dc Universe, Harry Potter, Matrix, Conjuring, Dune; Warner Bors Tele: Friends, Big bang, Er, Gossip, Pretty Lil Liars; Animation: Looney Tunes, Scooby Doo, Tom &amp; Jerry , New Line Cinema: Conjuring, Nightmare on Elm , Warner bros Games: MOrtal Kombat, Hogwarts Leg, LEGO Games; Networks: HBO, HBO2, Bews: CNN, LHN, Disc channel, HGTV, Food Network, TLC, Animal Planet, Investigative Disc, OWN (co-own Oprah), Travel channel, cartoon netowkr/adult swim/boomerang, truTV, TNT, TBS</t>
  </si>
  <si>
    <t xml:space="preserve">Discount </t>
  </si>
  <si>
    <t>YTD</t>
  </si>
  <si>
    <t xml:space="preserve">Year Starting </t>
  </si>
  <si>
    <t xml:space="preserve">Growth is coming from Licensing content for AI </t>
  </si>
  <si>
    <t xml:space="preserve">Owns 70% of FUBO, creates/licenses content, theme parks + espn </t>
  </si>
  <si>
    <t>DIS owns 70%, targeting sports streaming first</t>
  </si>
  <si>
    <t>AMC+, Shudder, Acorn TV, ALLBLK, Sundance Now, IFC Films. Rcently sold music catalog to apple</t>
  </si>
  <si>
    <t xml:space="preserve">Original content + licenses </t>
  </si>
  <si>
    <t>Legacy physical distributor for cds, vinyls, dvds/blue-ray, vid games</t>
  </si>
  <si>
    <t>Over 10k titles across:  yoga, docs, interviews, classes</t>
  </si>
  <si>
    <t>Middleman --&gt; provides access to  other players.  Competes with apply tv/others</t>
  </si>
  <si>
    <t>L</t>
  </si>
  <si>
    <t>N</t>
  </si>
  <si>
    <t>S</t>
  </si>
  <si>
    <t>Pos</t>
  </si>
  <si>
    <r>
      <t>Core Longs:</t>
    </r>
    <r>
      <rPr>
        <sz val="12"/>
        <color theme="1"/>
        <rFont val="Aptos Narrow"/>
        <family val="2"/>
        <scheme val="minor"/>
      </rPr>
      <t xml:space="preserve"> NFLX, ROKU, CURI, GAIA</t>
    </r>
  </si>
  <si>
    <r>
      <t>Smaller Long:</t>
    </r>
    <r>
      <rPr>
        <sz val="12"/>
        <color theme="1"/>
        <rFont val="Aptos Narrow"/>
        <family val="2"/>
        <scheme val="minor"/>
      </rPr>
      <t xml:space="preserve"> WBD</t>
    </r>
  </si>
  <si>
    <r>
      <t>Shorts:</t>
    </r>
    <r>
      <rPr>
        <sz val="12"/>
        <color theme="1"/>
        <rFont val="Aptos Narrow"/>
        <family val="2"/>
        <scheme val="minor"/>
      </rPr>
      <t xml:space="preserve"> AMCX, AENT</t>
    </r>
  </si>
  <si>
    <r>
      <t>Do Nothings:</t>
    </r>
    <r>
      <rPr>
        <sz val="12"/>
        <color theme="1"/>
        <rFont val="Aptos Narrow"/>
        <family val="2"/>
        <scheme val="minor"/>
      </rPr>
      <t xml:space="preserve"> DIS, FUBO</t>
    </r>
  </si>
  <si>
    <t xml:space="preserve">Next </t>
  </si>
  <si>
    <t>Streaming platform in the Arab world</t>
  </si>
  <si>
    <t xml:space="preserve">Chinese classical music service platform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</si>
</sst>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1"/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2" applyNumberFormat="1" applyFont="1" applyAlignment="1">
      <alignment horizontal="center"/>
    </xf>
    <xf numFmtId="3" fontId="0" fillId="0" borderId="0" xfId="0" applyNumberFormat="1"/>
    <xf numFmtId="165" fontId="0" fillId="0" borderId="0" xfId="0" applyNumberFormat="1" applyAlignment="1">
      <alignment horizontal="center"/>
    </xf>
    <xf numFmtId="0" fontId="5" fillId="0" borderId="0" xfId="0" applyFont="1"/>
    <xf numFmtId="0" fontId="3" fillId="0" borderId="0" xfId="0" applyFont="1"/>
    <xf numFmtId="10" fontId="0" fillId="0" borderId="0" xfId="0" applyNumberFormat="1" applyAlignment="1">
      <alignment horizontal="center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Downloads/AMCX.xlsx" TargetMode="External"/><Relationship Id="rId3" Type="http://schemas.openxmlformats.org/officeDocument/2006/relationships/hyperlink" Target="../Downloads/LYV.xlsx" TargetMode="External"/><Relationship Id="rId7" Type="http://schemas.openxmlformats.org/officeDocument/2006/relationships/hyperlink" Target="../Downloads/CURI.xlsx" TargetMode="External"/><Relationship Id="rId2" Type="http://schemas.openxmlformats.org/officeDocument/2006/relationships/hyperlink" Target="../Downloads/DIS.xlsx" TargetMode="External"/><Relationship Id="rId1" Type="http://schemas.openxmlformats.org/officeDocument/2006/relationships/hyperlink" Target="../Downloads/NFLX.xlsx" TargetMode="External"/><Relationship Id="rId6" Type="http://schemas.openxmlformats.org/officeDocument/2006/relationships/hyperlink" Target="../Downloads/FUBO.xlsx" TargetMode="External"/><Relationship Id="rId11" Type="http://schemas.openxmlformats.org/officeDocument/2006/relationships/hyperlink" Target="../Downloads/WMG.xlsx" TargetMode="External"/><Relationship Id="rId5" Type="http://schemas.openxmlformats.org/officeDocument/2006/relationships/hyperlink" Target="../Downloads/ROKU.xlsx" TargetMode="External"/><Relationship Id="rId10" Type="http://schemas.openxmlformats.org/officeDocument/2006/relationships/hyperlink" Target="../Downloads/GAIA.xlsx" TargetMode="External"/><Relationship Id="rId4" Type="http://schemas.openxmlformats.org/officeDocument/2006/relationships/hyperlink" Target="../Downloads/WBD.xlsx" TargetMode="External"/><Relationship Id="rId9" Type="http://schemas.openxmlformats.org/officeDocument/2006/relationships/hyperlink" Target="../Downloads/AEN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AE11-9A99-1342-B164-F8138C89B98A}">
  <dimension ref="A2:V56"/>
  <sheetViews>
    <sheetView tabSelected="1" zoomScale="91" workbookViewId="0">
      <pane xSplit="5" ySplit="3" topLeftCell="G29" activePane="bottomRight" state="frozen"/>
      <selection pane="topRight" activeCell="F1" sqref="F1"/>
      <selection pane="bottomLeft" activeCell="A4" sqref="A4"/>
      <selection pane="bottomRight" activeCell="U38" sqref="U38"/>
    </sheetView>
  </sheetViews>
  <sheetFormatPr baseColWidth="10" defaultRowHeight="16" outlineLevelCol="1" x14ac:dyDescent="0.2"/>
  <cols>
    <col min="1" max="1" width="3.33203125" customWidth="1"/>
    <col min="2" max="2" width="26.5" bestFit="1" customWidth="1"/>
    <col min="3" max="3" width="13.33203125" customWidth="1" outlineLevel="1"/>
    <col min="4" max="4" width="21.83203125" customWidth="1" outlineLevel="1"/>
    <col min="6" max="6" width="11.83203125" style="1" hidden="1" customWidth="1" outlineLevel="1"/>
    <col min="7" max="7" width="10.83203125" style="1" collapsed="1"/>
    <col min="8" max="13" width="10.83203125" style="1"/>
    <col min="14" max="14" width="10.83203125" style="5"/>
    <col min="15" max="20" width="10.83203125" style="1"/>
  </cols>
  <sheetData>
    <row r="2" spans="2:22" x14ac:dyDescent="0.2">
      <c r="O2" s="6">
        <f t="shared" ref="O2:T2" si="0">SUBTOTAL(9,O4:O68)</f>
        <v>112296.677</v>
      </c>
      <c r="P2" s="6">
        <f t="shared" si="0"/>
        <v>127507.86900000001</v>
      </c>
      <c r="Q2" s="6">
        <f t="shared" si="0"/>
        <v>178146.81800000003</v>
      </c>
      <c r="R2" s="6">
        <f t="shared" si="0"/>
        <v>200407.03300000002</v>
      </c>
      <c r="S2" s="6">
        <f t="shared" si="0"/>
        <v>207563.505</v>
      </c>
      <c r="T2" s="6">
        <f t="shared" si="0"/>
        <v>141744</v>
      </c>
    </row>
    <row r="3" spans="2:22" x14ac:dyDescent="0.2">
      <c r="B3" t="s">
        <v>61</v>
      </c>
      <c r="C3" t="s">
        <v>62</v>
      </c>
      <c r="D3" t="s">
        <v>101</v>
      </c>
      <c r="E3" t="s">
        <v>6</v>
      </c>
      <c r="F3" s="1" t="s">
        <v>129</v>
      </c>
      <c r="G3" s="1" t="s">
        <v>128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 t="s">
        <v>5</v>
      </c>
      <c r="N3" s="5" t="s">
        <v>127</v>
      </c>
      <c r="O3" s="7">
        <v>2020</v>
      </c>
      <c r="P3" s="7">
        <v>2021</v>
      </c>
      <c r="Q3" s="7">
        <v>2022</v>
      </c>
      <c r="R3" s="7">
        <v>2023</v>
      </c>
      <c r="S3" s="7">
        <v>2024</v>
      </c>
      <c r="T3" s="7">
        <v>2025</v>
      </c>
      <c r="U3" s="1" t="s">
        <v>109</v>
      </c>
      <c r="V3" t="s">
        <v>146</v>
      </c>
    </row>
    <row r="4" spans="2:22" x14ac:dyDescent="0.2">
      <c r="B4" t="s">
        <v>70</v>
      </c>
      <c r="C4" s="2" t="s">
        <v>46</v>
      </c>
      <c r="D4" s="2" t="s">
        <v>104</v>
      </c>
      <c r="E4" t="s">
        <v>13</v>
      </c>
      <c r="F4" s="1">
        <v>46.24</v>
      </c>
      <c r="G4" s="5">
        <f>+H4/F4-1</f>
        <v>0.14165224913494812</v>
      </c>
      <c r="H4" s="4">
        <v>52.79</v>
      </c>
      <c r="I4" s="4"/>
      <c r="J4" s="4"/>
      <c r="K4" s="4"/>
      <c r="L4" s="4"/>
      <c r="M4" s="4"/>
      <c r="O4" s="4"/>
      <c r="P4" s="4"/>
      <c r="Q4" s="4"/>
      <c r="R4" s="4"/>
      <c r="S4" s="4"/>
      <c r="T4" s="4"/>
      <c r="U4" t="s">
        <v>111</v>
      </c>
      <c r="V4" s="16">
        <v>45964</v>
      </c>
    </row>
    <row r="5" spans="2:22" x14ac:dyDescent="0.2">
      <c r="B5" t="s">
        <v>72</v>
      </c>
      <c r="C5" s="2" t="s">
        <v>46</v>
      </c>
      <c r="D5" s="2" t="s">
        <v>104</v>
      </c>
      <c r="E5" t="s">
        <v>15</v>
      </c>
      <c r="F5" s="1">
        <v>27.46</v>
      </c>
      <c r="G5" s="5">
        <f>+H5/F5-1</f>
        <v>6.4457392571012351E-2</v>
      </c>
      <c r="H5" s="1">
        <v>29.23</v>
      </c>
      <c r="O5" s="4"/>
      <c r="P5" s="4"/>
      <c r="Q5" s="4"/>
      <c r="R5" s="4"/>
      <c r="S5" s="4"/>
      <c r="T5" s="4"/>
      <c r="U5" t="s">
        <v>110</v>
      </c>
      <c r="V5" s="16">
        <v>45967</v>
      </c>
    </row>
    <row r="6" spans="2:22" x14ac:dyDescent="0.2">
      <c r="B6" t="s">
        <v>90</v>
      </c>
      <c r="C6" s="2" t="s">
        <v>47</v>
      </c>
      <c r="D6" s="2" t="s">
        <v>104</v>
      </c>
      <c r="E6" t="s">
        <v>48</v>
      </c>
      <c r="F6" s="1">
        <v>18.78</v>
      </c>
      <c r="G6" s="5">
        <f t="shared" ref="G6:G46" si="1">+H6/F6-1</f>
        <v>0.12087326943556964</v>
      </c>
      <c r="H6" s="1">
        <v>21.05</v>
      </c>
      <c r="V6" s="16">
        <v>45967</v>
      </c>
    </row>
    <row r="7" spans="2:22" x14ac:dyDescent="0.2">
      <c r="B7" t="s">
        <v>92</v>
      </c>
      <c r="C7" s="2" t="s">
        <v>47</v>
      </c>
      <c r="D7" s="2" t="s">
        <v>104</v>
      </c>
      <c r="E7" t="s">
        <v>51</v>
      </c>
      <c r="F7" s="1">
        <v>16.989999999999998</v>
      </c>
      <c r="G7" s="5">
        <f t="shared" si="1"/>
        <v>-0.17892878163625658</v>
      </c>
      <c r="H7" s="1">
        <v>13.95</v>
      </c>
      <c r="V7" s="16">
        <v>45966</v>
      </c>
    </row>
    <row r="8" spans="2:22" x14ac:dyDescent="0.2">
      <c r="B8" t="s">
        <v>93</v>
      </c>
      <c r="C8" s="2" t="s">
        <v>47</v>
      </c>
      <c r="D8" s="2" t="s">
        <v>104</v>
      </c>
      <c r="E8" t="s">
        <v>52</v>
      </c>
      <c r="F8" s="1">
        <v>3.35</v>
      </c>
      <c r="G8" s="5">
        <f t="shared" si="1"/>
        <v>0.74925373134328366</v>
      </c>
      <c r="H8" s="1">
        <v>5.86</v>
      </c>
      <c r="V8" s="16">
        <v>45967</v>
      </c>
    </row>
    <row r="9" spans="2:22" x14ac:dyDescent="0.2">
      <c r="B9" t="s">
        <v>94</v>
      </c>
      <c r="C9" s="2" t="s">
        <v>47</v>
      </c>
      <c r="D9" s="2" t="s">
        <v>104</v>
      </c>
      <c r="E9" t="s">
        <v>53</v>
      </c>
      <c r="F9" s="1">
        <v>2.02</v>
      </c>
      <c r="G9" s="5">
        <f t="shared" si="1"/>
        <v>0.28217821782178221</v>
      </c>
      <c r="H9" s="1">
        <v>2.59</v>
      </c>
      <c r="V9" s="16">
        <v>45967</v>
      </c>
    </row>
    <row r="10" spans="2:22" x14ac:dyDescent="0.2">
      <c r="B10" t="s">
        <v>95</v>
      </c>
      <c r="C10" s="2" t="s">
        <v>47</v>
      </c>
      <c r="D10" s="2" t="s">
        <v>104</v>
      </c>
      <c r="E10" t="s">
        <v>54</v>
      </c>
      <c r="F10" s="1">
        <v>2.52</v>
      </c>
      <c r="G10" s="5">
        <f t="shared" si="1"/>
        <v>0.15476190476190488</v>
      </c>
      <c r="H10" s="1">
        <v>2.91</v>
      </c>
      <c r="V10" s="16">
        <v>45964</v>
      </c>
    </row>
    <row r="11" spans="2:22" x14ac:dyDescent="0.2">
      <c r="B11" t="s">
        <v>97</v>
      </c>
      <c r="C11" s="2" t="s">
        <v>47</v>
      </c>
      <c r="D11" s="2" t="s">
        <v>104</v>
      </c>
      <c r="E11" t="s">
        <v>56</v>
      </c>
      <c r="F11" s="1">
        <v>11.26</v>
      </c>
      <c r="G11" s="5">
        <f t="shared" si="1"/>
        <v>6.5719360568383678E-2</v>
      </c>
      <c r="H11" s="1">
        <v>12</v>
      </c>
      <c r="V11" s="16">
        <v>45967</v>
      </c>
    </row>
    <row r="12" spans="2:22" x14ac:dyDescent="0.2">
      <c r="B12" t="s">
        <v>98</v>
      </c>
      <c r="C12" s="2" t="s">
        <v>47</v>
      </c>
      <c r="D12" s="2" t="s">
        <v>104</v>
      </c>
      <c r="E12" t="s">
        <v>57</v>
      </c>
      <c r="F12" s="1">
        <v>1.18</v>
      </c>
      <c r="G12" s="5">
        <f t="shared" si="1"/>
        <v>0.20338983050847448</v>
      </c>
      <c r="H12" s="1">
        <v>1.42</v>
      </c>
      <c r="V12" s="16">
        <v>45978</v>
      </c>
    </row>
    <row r="13" spans="2:22" x14ac:dyDescent="0.2">
      <c r="B13" t="s">
        <v>99</v>
      </c>
      <c r="C13" s="2" t="s">
        <v>47</v>
      </c>
      <c r="D13" s="2" t="s">
        <v>104</v>
      </c>
      <c r="E13" t="s">
        <v>58</v>
      </c>
      <c r="F13" s="1">
        <v>1.5</v>
      </c>
      <c r="G13" s="5">
        <f t="shared" si="1"/>
        <v>-7.3333333333333361E-2</v>
      </c>
      <c r="H13" s="1">
        <v>1.39</v>
      </c>
      <c r="V13" s="16">
        <v>45967</v>
      </c>
    </row>
    <row r="14" spans="2:22" x14ac:dyDescent="0.2">
      <c r="B14" t="s">
        <v>112</v>
      </c>
      <c r="C14" s="2" t="s">
        <v>47</v>
      </c>
      <c r="D14" s="2" t="s">
        <v>104</v>
      </c>
      <c r="E14" t="s">
        <v>59</v>
      </c>
      <c r="F14" s="1">
        <v>6.8</v>
      </c>
      <c r="G14" s="5">
        <f t="shared" si="1"/>
        <v>-0.95</v>
      </c>
      <c r="H14" s="1">
        <v>0.34</v>
      </c>
      <c r="V14" s="16">
        <v>45974</v>
      </c>
    </row>
    <row r="15" spans="2:22" x14ac:dyDescent="0.2">
      <c r="B15" t="s">
        <v>100</v>
      </c>
      <c r="C15" s="2" t="s">
        <v>47</v>
      </c>
      <c r="D15" s="2" t="s">
        <v>104</v>
      </c>
      <c r="E15" t="s">
        <v>60</v>
      </c>
      <c r="F15" s="1">
        <v>9.48</v>
      </c>
      <c r="G15" s="5">
        <f t="shared" si="1"/>
        <v>-0.43776371308016881</v>
      </c>
      <c r="H15" s="1">
        <v>5.33</v>
      </c>
      <c r="V15" s="16">
        <v>45965</v>
      </c>
    </row>
    <row r="16" spans="2:22" x14ac:dyDescent="0.2">
      <c r="B16" t="s">
        <v>76</v>
      </c>
      <c r="C16" s="2" t="s">
        <v>46</v>
      </c>
      <c r="D16" s="2" t="s">
        <v>106</v>
      </c>
      <c r="E16" t="s">
        <v>20</v>
      </c>
      <c r="F16" s="1">
        <v>30.97</v>
      </c>
      <c r="G16" s="5">
        <f t="shared" si="1"/>
        <v>-8.6858249919276598E-2</v>
      </c>
      <c r="H16" s="1">
        <v>28.28</v>
      </c>
      <c r="V16" s="16">
        <v>45960</v>
      </c>
    </row>
    <row r="17" spans="2:22" x14ac:dyDescent="0.2">
      <c r="B17" t="s">
        <v>24</v>
      </c>
      <c r="C17" s="2" t="s">
        <v>46</v>
      </c>
      <c r="D17" s="2" t="s">
        <v>106</v>
      </c>
      <c r="E17" t="s">
        <v>24</v>
      </c>
      <c r="F17" s="1">
        <v>25.13</v>
      </c>
      <c r="G17" s="5">
        <f t="shared" si="1"/>
        <v>0.28770393951452444</v>
      </c>
      <c r="H17" s="1">
        <v>32.36</v>
      </c>
      <c r="V17" s="16">
        <v>45959</v>
      </c>
    </row>
    <row r="18" spans="2:22" x14ac:dyDescent="0.2">
      <c r="B18" t="s">
        <v>80</v>
      </c>
      <c r="C18" s="2" t="s">
        <v>46</v>
      </c>
      <c r="D18" s="2" t="s">
        <v>106</v>
      </c>
      <c r="E18" t="s">
        <v>25</v>
      </c>
      <c r="F18" s="1">
        <v>4.0199999999999996</v>
      </c>
      <c r="G18" s="5">
        <f t="shared" si="1"/>
        <v>-0.3009950248756218</v>
      </c>
      <c r="H18" s="1">
        <v>2.81</v>
      </c>
      <c r="V18" s="16">
        <v>45966</v>
      </c>
    </row>
    <row r="19" spans="2:22" x14ac:dyDescent="0.2">
      <c r="B19" t="s">
        <v>83</v>
      </c>
      <c r="C19" s="2" t="s">
        <v>46</v>
      </c>
      <c r="D19" s="2" t="s">
        <v>106</v>
      </c>
      <c r="E19" t="s">
        <v>28</v>
      </c>
      <c r="F19" s="1">
        <v>21.18</v>
      </c>
      <c r="G19" s="5">
        <f t="shared" si="1"/>
        <v>-0.23984891406987718</v>
      </c>
      <c r="H19" s="1">
        <v>16.100000000000001</v>
      </c>
      <c r="V19" s="16">
        <v>45960</v>
      </c>
    </row>
    <row r="20" spans="2:22" x14ac:dyDescent="0.2">
      <c r="B20" t="s">
        <v>87</v>
      </c>
      <c r="C20" s="2" t="s">
        <v>46</v>
      </c>
      <c r="D20" s="2" t="s">
        <v>106</v>
      </c>
      <c r="E20" t="s">
        <v>37</v>
      </c>
      <c r="F20" s="1">
        <v>1.38</v>
      </c>
      <c r="G20" s="5">
        <f t="shared" si="1"/>
        <v>7.9710144927536364E-2</v>
      </c>
      <c r="H20" s="1">
        <v>1.49</v>
      </c>
      <c r="V20" s="16">
        <v>45973</v>
      </c>
    </row>
    <row r="21" spans="2:22" x14ac:dyDescent="0.2">
      <c r="B21" t="s">
        <v>81</v>
      </c>
      <c r="C21" s="2" t="s">
        <v>46</v>
      </c>
      <c r="D21" s="2" t="s">
        <v>107</v>
      </c>
      <c r="E21" t="s">
        <v>26</v>
      </c>
      <c r="F21" s="1">
        <v>30.29</v>
      </c>
      <c r="G21" s="5">
        <f t="shared" si="1"/>
        <v>-0.2195444040937603</v>
      </c>
      <c r="H21" s="1">
        <v>23.64</v>
      </c>
      <c r="V21" s="16">
        <v>45915</v>
      </c>
    </row>
    <row r="22" spans="2:22" x14ac:dyDescent="0.2">
      <c r="B22" t="s">
        <v>113</v>
      </c>
      <c r="C22" s="2" t="s">
        <v>46</v>
      </c>
      <c r="D22" s="2" t="s">
        <v>105</v>
      </c>
      <c r="E22" t="s">
        <v>16</v>
      </c>
      <c r="F22" s="1">
        <v>11.74</v>
      </c>
      <c r="G22" s="5">
        <f t="shared" si="1"/>
        <v>0.60051107325383302</v>
      </c>
      <c r="H22" s="1">
        <v>18.79</v>
      </c>
      <c r="O22" s="4"/>
      <c r="P22" s="4"/>
      <c r="Q22" s="4"/>
      <c r="R22" s="4"/>
      <c r="S22" s="4"/>
      <c r="T22" s="4"/>
      <c r="V22" s="16">
        <v>45960</v>
      </c>
    </row>
    <row r="23" spans="2:22" x14ac:dyDescent="0.2">
      <c r="B23" t="s">
        <v>114</v>
      </c>
      <c r="C23" s="2" t="s">
        <v>46</v>
      </c>
      <c r="D23" s="2" t="s">
        <v>105</v>
      </c>
      <c r="E23" t="s">
        <v>31</v>
      </c>
      <c r="F23" s="1">
        <v>11.2</v>
      </c>
      <c r="G23" s="5">
        <f t="shared" si="1"/>
        <v>0.24285714285714288</v>
      </c>
      <c r="H23" s="1">
        <v>13.92</v>
      </c>
      <c r="V23" s="16">
        <v>45961</v>
      </c>
    </row>
    <row r="24" spans="2:22" x14ac:dyDescent="0.2">
      <c r="B24" t="s">
        <v>115</v>
      </c>
      <c r="C24" s="2" t="s">
        <v>46</v>
      </c>
      <c r="D24" s="2" t="s">
        <v>105</v>
      </c>
      <c r="E24" t="s">
        <v>33</v>
      </c>
      <c r="F24" s="1">
        <v>1.4</v>
      </c>
      <c r="G24" s="5">
        <f t="shared" si="1"/>
        <v>0.12142857142857144</v>
      </c>
      <c r="H24" s="1">
        <v>1.57</v>
      </c>
      <c r="V24" s="16">
        <v>45917</v>
      </c>
    </row>
    <row r="25" spans="2:22" x14ac:dyDescent="0.2">
      <c r="B25" t="s">
        <v>116</v>
      </c>
      <c r="C25" s="2" t="s">
        <v>46</v>
      </c>
      <c r="D25" s="2" t="s">
        <v>105</v>
      </c>
      <c r="E25" t="s">
        <v>34</v>
      </c>
      <c r="F25" s="1">
        <v>6.95</v>
      </c>
      <c r="G25" s="5">
        <f t="shared" si="1"/>
        <v>-0.73381294964028776</v>
      </c>
      <c r="H25" s="1">
        <v>1.85</v>
      </c>
      <c r="V25" s="16">
        <v>45915</v>
      </c>
    </row>
    <row r="26" spans="2:22" x14ac:dyDescent="0.2">
      <c r="B26" t="s">
        <v>117</v>
      </c>
      <c r="C26" s="2" t="s">
        <v>46</v>
      </c>
      <c r="D26" s="2" t="s">
        <v>105</v>
      </c>
      <c r="E26" t="s">
        <v>35</v>
      </c>
      <c r="F26" s="1">
        <v>3.71</v>
      </c>
      <c r="G26" s="5">
        <f t="shared" si="1"/>
        <v>-8.3557951482479798E-2</v>
      </c>
      <c r="H26" s="1">
        <v>3.4</v>
      </c>
      <c r="V26" s="16">
        <v>45974</v>
      </c>
    </row>
    <row r="27" spans="2:22" x14ac:dyDescent="0.2">
      <c r="B27" t="s">
        <v>118</v>
      </c>
      <c r="C27" s="2" t="s">
        <v>46</v>
      </c>
      <c r="D27" s="2" t="s">
        <v>105</v>
      </c>
      <c r="E27" t="s">
        <v>36</v>
      </c>
      <c r="F27" s="1">
        <v>1.24</v>
      </c>
      <c r="G27" s="5">
        <f t="shared" si="1"/>
        <v>-0.54032258064516125</v>
      </c>
      <c r="H27" s="1">
        <v>0.56999999999999995</v>
      </c>
      <c r="V27" s="16">
        <v>45967</v>
      </c>
    </row>
    <row r="28" spans="2:22" x14ac:dyDescent="0.2">
      <c r="B28" t="s">
        <v>119</v>
      </c>
      <c r="C28" s="2" t="s">
        <v>46</v>
      </c>
      <c r="D28" s="2" t="s">
        <v>105</v>
      </c>
      <c r="E28" t="s">
        <v>38</v>
      </c>
      <c r="F28" s="1">
        <v>0.81</v>
      </c>
      <c r="G28" s="5">
        <f t="shared" si="1"/>
        <v>0.82716049382716039</v>
      </c>
      <c r="H28" s="1">
        <v>1.48</v>
      </c>
      <c r="V28" s="16">
        <v>45974</v>
      </c>
    </row>
    <row r="29" spans="2:22" x14ac:dyDescent="0.2">
      <c r="B29" t="s">
        <v>120</v>
      </c>
      <c r="C29" s="2" t="s">
        <v>46</v>
      </c>
      <c r="D29" s="2" t="s">
        <v>105</v>
      </c>
      <c r="E29" t="s">
        <v>39</v>
      </c>
      <c r="F29" s="1">
        <v>0.53</v>
      </c>
      <c r="G29" s="5">
        <f t="shared" si="1"/>
        <v>0.49056603773584895</v>
      </c>
      <c r="H29" s="1">
        <v>0.79</v>
      </c>
      <c r="V29" s="16">
        <v>45974</v>
      </c>
    </row>
    <row r="30" spans="2:22" x14ac:dyDescent="0.2">
      <c r="B30" t="s">
        <v>121</v>
      </c>
      <c r="C30" s="2" t="s">
        <v>46</v>
      </c>
      <c r="D30" s="2" t="s">
        <v>105</v>
      </c>
      <c r="E30" t="s">
        <v>41</v>
      </c>
      <c r="F30" s="1">
        <v>7.85</v>
      </c>
      <c r="G30" s="5">
        <f t="shared" si="1"/>
        <v>-6.3694267515923553E-2</v>
      </c>
      <c r="H30" s="1">
        <v>7.35</v>
      </c>
    </row>
    <row r="31" spans="2:22" x14ac:dyDescent="0.2">
      <c r="B31" t="s">
        <v>122</v>
      </c>
      <c r="C31" s="2" t="s">
        <v>46</v>
      </c>
      <c r="D31" s="2" t="s">
        <v>105</v>
      </c>
      <c r="E31" t="s">
        <v>42</v>
      </c>
      <c r="F31" s="1">
        <v>3.28</v>
      </c>
      <c r="G31" s="5">
        <f t="shared" si="1"/>
        <v>-0.82317073170731714</v>
      </c>
      <c r="H31" s="1">
        <v>0.57999999999999996</v>
      </c>
      <c r="V31" s="16">
        <v>45974</v>
      </c>
    </row>
    <row r="32" spans="2:22" x14ac:dyDescent="0.2">
      <c r="B32" t="s">
        <v>123</v>
      </c>
      <c r="C32" s="2" t="s">
        <v>46</v>
      </c>
      <c r="D32" s="2" t="s">
        <v>105</v>
      </c>
      <c r="E32" t="s">
        <v>44</v>
      </c>
      <c r="F32" s="1">
        <v>0.6</v>
      </c>
      <c r="G32" s="5">
        <f t="shared" si="1"/>
        <v>-0.71666666666666656</v>
      </c>
      <c r="H32" s="1">
        <v>0.17</v>
      </c>
    </row>
    <row r="33" spans="1:22" x14ac:dyDescent="0.2">
      <c r="B33" t="s">
        <v>124</v>
      </c>
      <c r="C33" s="2" t="s">
        <v>46</v>
      </c>
      <c r="D33" s="2" t="s">
        <v>105</v>
      </c>
      <c r="E33" t="s">
        <v>45</v>
      </c>
      <c r="F33" s="1">
        <v>56.5</v>
      </c>
      <c r="G33" s="5">
        <f t="shared" si="1"/>
        <v>-0.97044247787610616</v>
      </c>
      <c r="H33" s="1">
        <v>1.67</v>
      </c>
      <c r="V33" s="16">
        <v>45946</v>
      </c>
    </row>
    <row r="34" spans="1:22" x14ac:dyDescent="0.2">
      <c r="B34" t="s">
        <v>125</v>
      </c>
      <c r="C34" s="2" t="s">
        <v>47</v>
      </c>
      <c r="D34" s="2" t="s">
        <v>105</v>
      </c>
      <c r="E34" t="s">
        <v>49</v>
      </c>
      <c r="F34" s="1">
        <v>83.51</v>
      </c>
      <c r="G34" s="5">
        <f t="shared" si="1"/>
        <v>-0.84708418153514553</v>
      </c>
      <c r="H34" s="1">
        <v>12.77</v>
      </c>
    </row>
    <row r="35" spans="1:22" x14ac:dyDescent="0.2">
      <c r="B35" t="s">
        <v>66</v>
      </c>
      <c r="C35" s="2" t="s">
        <v>46</v>
      </c>
      <c r="D35" s="2" t="s">
        <v>102</v>
      </c>
      <c r="E35" s="3" t="s">
        <v>9</v>
      </c>
      <c r="F35" s="1">
        <v>129.22999999999999</v>
      </c>
      <c r="G35" s="5">
        <f t="shared" si="1"/>
        <v>0.34434728778147483</v>
      </c>
      <c r="H35" s="4">
        <v>173.73</v>
      </c>
      <c r="I35" s="4">
        <v>234</v>
      </c>
      <c r="J35" s="4">
        <f>+H35*I35</f>
        <v>40652.82</v>
      </c>
      <c r="K35" s="4">
        <v>7070</v>
      </c>
      <c r="L35" s="4">
        <v>6476</v>
      </c>
      <c r="M35" s="4">
        <f>+J35-K35+L35</f>
        <v>40058.82</v>
      </c>
      <c r="O35" s="4">
        <v>1861.2</v>
      </c>
      <c r="P35" s="4">
        <v>6268.4</v>
      </c>
      <c r="Q35" s="4">
        <v>16681</v>
      </c>
      <c r="R35" s="4">
        <v>22726</v>
      </c>
      <c r="S35" s="4">
        <v>23156</v>
      </c>
      <c r="T35" s="4"/>
    </row>
    <row r="36" spans="1:22" x14ac:dyDescent="0.2">
      <c r="B36" t="s">
        <v>71</v>
      </c>
      <c r="C36" s="2" t="s">
        <v>46</v>
      </c>
      <c r="D36" s="2" t="s">
        <v>102</v>
      </c>
      <c r="E36" s="3" t="s">
        <v>14</v>
      </c>
      <c r="F36" s="1">
        <v>31.3</v>
      </c>
      <c r="G36" s="5">
        <f t="shared" si="1"/>
        <v>8.6261980830670826E-2</v>
      </c>
      <c r="H36" s="1">
        <v>34</v>
      </c>
      <c r="I36" s="4">
        <f>145.886566+375.380313</f>
        <v>521.26687900000002</v>
      </c>
      <c r="J36" s="4">
        <f>+H36*I36</f>
        <v>17723.073886000002</v>
      </c>
      <c r="K36" s="1">
        <v>527</v>
      </c>
      <c r="L36" s="1">
        <v>4363</v>
      </c>
      <c r="M36" s="4">
        <f>+J36-K36+L36</f>
        <v>21559.073886000002</v>
      </c>
      <c r="N36" s="15">
        <v>0.06</v>
      </c>
      <c r="O36" s="4">
        <v>4463</v>
      </c>
      <c r="P36" s="4">
        <v>5301</v>
      </c>
      <c r="Q36" s="4">
        <v>5919</v>
      </c>
      <c r="R36" s="4">
        <v>6037</v>
      </c>
      <c r="S36" s="4">
        <v>6426</v>
      </c>
      <c r="T36" s="4"/>
    </row>
    <row r="37" spans="1:22" x14ac:dyDescent="0.2">
      <c r="B37" t="s">
        <v>74</v>
      </c>
      <c r="C37" s="2" t="s">
        <v>46</v>
      </c>
      <c r="D37" s="2" t="s">
        <v>102</v>
      </c>
      <c r="E37" t="s">
        <v>18</v>
      </c>
      <c r="F37" s="1">
        <v>22.1</v>
      </c>
      <c r="G37" s="5">
        <f t="shared" si="1"/>
        <v>5.3393665158371073E-2</v>
      </c>
      <c r="H37" s="1">
        <v>23.28</v>
      </c>
      <c r="V37" s="16">
        <v>45960</v>
      </c>
    </row>
    <row r="38" spans="1:22" x14ac:dyDescent="0.2">
      <c r="B38" t="s">
        <v>82</v>
      </c>
      <c r="C38" s="2" t="s">
        <v>46</v>
      </c>
      <c r="D38" s="2" t="s">
        <v>102</v>
      </c>
      <c r="E38" t="s">
        <v>27</v>
      </c>
      <c r="F38" s="1">
        <v>8.5399999999999991</v>
      </c>
      <c r="G38" s="5">
        <f t="shared" si="1"/>
        <v>-7.6112412177985922E-2</v>
      </c>
      <c r="H38" s="1">
        <v>7.89</v>
      </c>
      <c r="V38" s="16">
        <v>45959</v>
      </c>
    </row>
    <row r="39" spans="1:22" x14ac:dyDescent="0.2">
      <c r="B39" t="s">
        <v>88</v>
      </c>
      <c r="C39" s="2" t="s">
        <v>46</v>
      </c>
      <c r="D39" s="2" t="s">
        <v>102</v>
      </c>
      <c r="E39" t="s">
        <v>40</v>
      </c>
      <c r="F39" s="1">
        <v>8</v>
      </c>
      <c r="G39" s="5">
        <f t="shared" si="1"/>
        <v>-0.59624999999999995</v>
      </c>
      <c r="H39" s="1">
        <v>3.23</v>
      </c>
      <c r="U39" t="s">
        <v>147</v>
      </c>
      <c r="V39" s="16">
        <v>45926</v>
      </c>
    </row>
    <row r="40" spans="1:22" x14ac:dyDescent="0.2">
      <c r="B40" t="s">
        <v>89</v>
      </c>
      <c r="C40" s="2" t="s">
        <v>46</v>
      </c>
      <c r="D40" s="2" t="s">
        <v>102</v>
      </c>
      <c r="E40" t="s">
        <v>43</v>
      </c>
      <c r="F40" s="1">
        <v>4.38</v>
      </c>
      <c r="G40" s="5">
        <f t="shared" si="1"/>
        <v>-0.63926940639269403</v>
      </c>
      <c r="H40" s="1">
        <v>1.58</v>
      </c>
      <c r="U40" t="s">
        <v>148</v>
      </c>
      <c r="V40" s="16">
        <v>45945</v>
      </c>
    </row>
    <row r="41" spans="1:22" x14ac:dyDescent="0.2">
      <c r="B41" t="s">
        <v>67</v>
      </c>
      <c r="C41" s="2" t="s">
        <v>46</v>
      </c>
      <c r="D41" s="2" t="s">
        <v>103</v>
      </c>
      <c r="E41" t="s">
        <v>10</v>
      </c>
      <c r="F41" s="1">
        <v>142.72999999999999</v>
      </c>
      <c r="G41" s="5">
        <f t="shared" si="1"/>
        <v>0.41834232466895549</v>
      </c>
      <c r="H41" s="4">
        <v>202.44</v>
      </c>
      <c r="I41" s="4"/>
      <c r="J41" s="4"/>
      <c r="K41" s="4"/>
      <c r="L41" s="4"/>
      <c r="M41" s="4"/>
      <c r="O41" s="4"/>
      <c r="P41" s="4"/>
      <c r="Q41" s="4"/>
      <c r="R41" s="4"/>
      <c r="S41" s="4"/>
      <c r="T41" s="4"/>
      <c r="V41" s="16">
        <v>45966</v>
      </c>
    </row>
    <row r="42" spans="1:22" x14ac:dyDescent="0.2">
      <c r="B42" t="s">
        <v>68</v>
      </c>
      <c r="C42" s="2" t="s">
        <v>46</v>
      </c>
      <c r="D42" s="2" t="s">
        <v>103</v>
      </c>
      <c r="E42" t="s">
        <v>11</v>
      </c>
      <c r="F42" s="1">
        <v>83.34</v>
      </c>
      <c r="G42" s="5">
        <f t="shared" si="1"/>
        <v>7.9433645308375267E-2</v>
      </c>
      <c r="H42" s="4">
        <v>89.96</v>
      </c>
      <c r="I42" s="4"/>
      <c r="J42" s="4"/>
      <c r="K42" s="4"/>
      <c r="L42" s="4"/>
      <c r="M42" s="4"/>
      <c r="O42" s="4"/>
      <c r="P42" s="4"/>
      <c r="Q42" s="4"/>
      <c r="R42" s="4"/>
      <c r="S42" s="4"/>
      <c r="T42" s="4"/>
    </row>
    <row r="43" spans="1:22" x14ac:dyDescent="0.2">
      <c r="B43" t="s">
        <v>75</v>
      </c>
      <c r="C43" s="2" t="s">
        <v>46</v>
      </c>
      <c r="D43" s="2" t="s">
        <v>103</v>
      </c>
      <c r="E43" t="s">
        <v>19</v>
      </c>
      <c r="F43" s="1">
        <v>223.08</v>
      </c>
      <c r="G43" s="5">
        <f t="shared" si="1"/>
        <v>-4.5051102743410509E-2</v>
      </c>
      <c r="H43" s="1">
        <v>213.03</v>
      </c>
      <c r="V43" s="16">
        <v>45968</v>
      </c>
    </row>
    <row r="44" spans="1:22" x14ac:dyDescent="0.2">
      <c r="B44" t="s">
        <v>77</v>
      </c>
      <c r="C44" s="2" t="s">
        <v>46</v>
      </c>
      <c r="D44" s="2" t="s">
        <v>103</v>
      </c>
      <c r="E44" t="s">
        <v>21</v>
      </c>
      <c r="F44" s="1">
        <v>16.98</v>
      </c>
      <c r="G44" s="5">
        <f t="shared" si="1"/>
        <v>-3.3568904593639592E-2</v>
      </c>
      <c r="H44" s="1">
        <v>16.41</v>
      </c>
      <c r="V44" s="16">
        <v>45917</v>
      </c>
    </row>
    <row r="45" spans="1:22" x14ac:dyDescent="0.2">
      <c r="B45" t="s">
        <v>78</v>
      </c>
      <c r="C45" s="2" t="s">
        <v>46</v>
      </c>
      <c r="D45" s="2" t="s">
        <v>103</v>
      </c>
      <c r="E45" t="s">
        <v>22</v>
      </c>
      <c r="F45" s="1">
        <v>40.409999999999997</v>
      </c>
      <c r="G45" s="5">
        <f t="shared" si="1"/>
        <v>0.12892848304875026</v>
      </c>
      <c r="H45" s="1">
        <v>45.62</v>
      </c>
      <c r="V45" s="16">
        <v>45966</v>
      </c>
    </row>
    <row r="46" spans="1:22" x14ac:dyDescent="0.2">
      <c r="B46" t="s">
        <v>79</v>
      </c>
      <c r="C46" s="2" t="s">
        <v>46</v>
      </c>
      <c r="D46" s="2" t="s">
        <v>103</v>
      </c>
      <c r="E46" t="s">
        <v>23</v>
      </c>
      <c r="F46" s="1">
        <v>41.51</v>
      </c>
      <c r="G46" s="5">
        <f t="shared" si="1"/>
        <v>0.40520356540592628</v>
      </c>
      <c r="H46" s="1">
        <v>58.33</v>
      </c>
      <c r="M46" s="1">
        <f>+M47/I47</f>
        <v>1202.7035294117647</v>
      </c>
    </row>
    <row r="47" spans="1:22" x14ac:dyDescent="0.2">
      <c r="A47" t="s">
        <v>138</v>
      </c>
      <c r="B47" t="s">
        <v>64</v>
      </c>
      <c r="C47" s="2" t="s">
        <v>46</v>
      </c>
      <c r="D47" s="2" t="s">
        <v>63</v>
      </c>
      <c r="E47" s="3" t="s">
        <v>7</v>
      </c>
      <c r="F47" s="1">
        <v>886.73</v>
      </c>
      <c r="G47" s="5">
        <f>+H47/F47-1</f>
        <v>0.34025013250933211</v>
      </c>
      <c r="H47" s="4">
        <v>1188.44</v>
      </c>
      <c r="I47" s="4">
        <v>425</v>
      </c>
      <c r="J47" s="4">
        <f t="shared" ref="J47:J55" si="2">+H47*I47</f>
        <v>505087</v>
      </c>
      <c r="K47" s="4">
        <v>8391</v>
      </c>
      <c r="L47" s="4">
        <v>14453</v>
      </c>
      <c r="M47" s="4">
        <f t="shared" ref="M47:M55" si="3">+J47-K47+L47</f>
        <v>511149</v>
      </c>
      <c r="N47" s="5">
        <v>7.0000000000000007E-2</v>
      </c>
      <c r="O47" s="4">
        <v>24996</v>
      </c>
      <c r="P47" s="4">
        <v>29698</v>
      </c>
      <c r="Q47" s="4">
        <v>31616</v>
      </c>
      <c r="R47" s="4">
        <v>33723</v>
      </c>
      <c r="S47" s="4">
        <v>39001</v>
      </c>
      <c r="T47" s="4">
        <v>44801</v>
      </c>
      <c r="U47" t="s">
        <v>134</v>
      </c>
      <c r="V47" s="16">
        <v>45946</v>
      </c>
    </row>
    <row r="48" spans="1:22" x14ac:dyDescent="0.2">
      <c r="A48" t="s">
        <v>139</v>
      </c>
      <c r="B48" t="s">
        <v>65</v>
      </c>
      <c r="C48" s="2" t="s">
        <v>46</v>
      </c>
      <c r="D48" s="2" t="s">
        <v>63</v>
      </c>
      <c r="E48" s="3" t="s">
        <v>8</v>
      </c>
      <c r="F48" s="1">
        <v>110.82</v>
      </c>
      <c r="G48" s="5">
        <f t="shared" ref="G48:G55" si="4">+H48/F48-1</f>
        <v>5.5766107200866388E-2</v>
      </c>
      <c r="H48" s="4">
        <v>117</v>
      </c>
      <c r="I48" s="4">
        <v>1798</v>
      </c>
      <c r="J48" s="4">
        <f t="shared" si="2"/>
        <v>210366</v>
      </c>
      <c r="K48" s="4">
        <v>14038</v>
      </c>
      <c r="L48" s="4">
        <v>42263</v>
      </c>
      <c r="M48" s="4">
        <f t="shared" si="3"/>
        <v>238591</v>
      </c>
      <c r="N48" s="5">
        <v>0.08</v>
      </c>
      <c r="O48" s="4">
        <v>65388</v>
      </c>
      <c r="P48" s="4">
        <v>67418</v>
      </c>
      <c r="Q48" s="4">
        <v>82722</v>
      </c>
      <c r="R48" s="4">
        <v>88898</v>
      </c>
      <c r="S48" s="4">
        <v>91361</v>
      </c>
      <c r="T48" s="4">
        <v>96883</v>
      </c>
      <c r="U48" t="s">
        <v>131</v>
      </c>
    </row>
    <row r="49" spans="1:22" x14ac:dyDescent="0.2">
      <c r="B49" t="s">
        <v>69</v>
      </c>
      <c r="C49" s="2" t="s">
        <v>46</v>
      </c>
      <c r="D49" s="2" t="s">
        <v>63</v>
      </c>
      <c r="E49" s="3" t="s">
        <v>12</v>
      </c>
      <c r="F49" s="1">
        <v>10.66</v>
      </c>
      <c r="G49" s="5">
        <f t="shared" si="4"/>
        <v>0.13696060037523439</v>
      </c>
      <c r="H49" s="4">
        <v>12.12</v>
      </c>
      <c r="I49" s="4">
        <v>2475.7722819999999</v>
      </c>
      <c r="J49" s="4">
        <f t="shared" si="2"/>
        <v>30006.360057839996</v>
      </c>
      <c r="K49" s="4">
        <v>4888</v>
      </c>
      <c r="L49" s="4">
        <v>34632</v>
      </c>
      <c r="M49" s="4">
        <f t="shared" si="3"/>
        <v>59750.360057839993</v>
      </c>
      <c r="N49" s="5">
        <v>0.1</v>
      </c>
      <c r="O49" s="4">
        <v>10671</v>
      </c>
      <c r="P49" s="4">
        <v>12191</v>
      </c>
      <c r="Q49" s="4">
        <v>33817</v>
      </c>
      <c r="R49" s="4">
        <v>41321</v>
      </c>
      <c r="S49" s="4">
        <v>39321</v>
      </c>
      <c r="T49" s="4"/>
      <c r="U49" t="s">
        <v>126</v>
      </c>
      <c r="V49" s="16">
        <v>45967</v>
      </c>
    </row>
    <row r="50" spans="1:22" x14ac:dyDescent="0.2">
      <c r="A50" t="s">
        <v>138</v>
      </c>
      <c r="B50" t="s">
        <v>73</v>
      </c>
      <c r="C50" s="2" t="s">
        <v>46</v>
      </c>
      <c r="D50" s="2" t="s">
        <v>63</v>
      </c>
      <c r="E50" s="3" t="s">
        <v>17</v>
      </c>
      <c r="F50" s="1">
        <v>74.489999999999995</v>
      </c>
      <c r="G50" s="5">
        <f t="shared" si="4"/>
        <v>0.29775808833400474</v>
      </c>
      <c r="H50" s="4">
        <v>96.67</v>
      </c>
      <c r="I50" s="4">
        <f>130.251569+17.079064</f>
        <v>147.33063299999998</v>
      </c>
      <c r="J50" s="4">
        <f t="shared" si="2"/>
        <v>14242.452292109998</v>
      </c>
      <c r="K50" s="4">
        <v>2253.2759999999998</v>
      </c>
      <c r="L50" s="4">
        <v>0</v>
      </c>
      <c r="M50" s="4">
        <f t="shared" si="3"/>
        <v>11989.176292109998</v>
      </c>
      <c r="N50" s="9"/>
      <c r="O50" s="8">
        <v>1778.4</v>
      </c>
      <c r="P50" s="8">
        <v>2764.6</v>
      </c>
      <c r="Q50" s="4">
        <v>3126.5340000000001</v>
      </c>
      <c r="R50" s="4">
        <v>3484.6190000000001</v>
      </c>
      <c r="S50" s="4">
        <v>4112.8980000000001</v>
      </c>
      <c r="T50" s="4"/>
      <c r="U50" t="s">
        <v>137</v>
      </c>
      <c r="V50" s="16">
        <v>45959</v>
      </c>
    </row>
    <row r="51" spans="1:22" x14ac:dyDescent="0.2">
      <c r="A51" t="s">
        <v>139</v>
      </c>
      <c r="B51" t="s">
        <v>91</v>
      </c>
      <c r="C51" s="2" t="s">
        <v>47</v>
      </c>
      <c r="D51" s="2" t="s">
        <v>63</v>
      </c>
      <c r="E51" s="3" t="s">
        <v>50</v>
      </c>
      <c r="F51" s="1">
        <v>1.41</v>
      </c>
      <c r="G51" s="5">
        <f t="shared" si="4"/>
        <v>2.0283687943262412</v>
      </c>
      <c r="H51" s="4">
        <v>4.2699999999999996</v>
      </c>
      <c r="I51" s="10">
        <v>342.43311799999998</v>
      </c>
      <c r="J51" s="4">
        <f t="shared" si="2"/>
        <v>1462.1894138599998</v>
      </c>
      <c r="K51" s="10">
        <f>6.148+283.58</f>
        <v>289.72800000000001</v>
      </c>
      <c r="L51" s="10">
        <f>7.401+144.13+0.821+187.525</f>
        <v>339.87700000000001</v>
      </c>
      <c r="M51" s="4">
        <f t="shared" si="3"/>
        <v>1512.3384138599997</v>
      </c>
      <c r="N51" s="9"/>
      <c r="O51" s="4">
        <v>217.7</v>
      </c>
      <c r="P51" s="4">
        <v>638.4</v>
      </c>
      <c r="Q51" s="4">
        <v>1008.696</v>
      </c>
      <c r="R51" s="4">
        <v>1368.2249999999999</v>
      </c>
      <c r="S51" s="4">
        <v>1622.796</v>
      </c>
      <c r="T51" s="4"/>
      <c r="U51" t="s">
        <v>132</v>
      </c>
      <c r="V51" s="16">
        <v>45961</v>
      </c>
    </row>
    <row r="52" spans="1:22" x14ac:dyDescent="0.2">
      <c r="A52" t="s">
        <v>138</v>
      </c>
      <c r="B52" t="s">
        <v>96</v>
      </c>
      <c r="C52" s="2" t="s">
        <v>47</v>
      </c>
      <c r="D52" s="2" t="s">
        <v>63</v>
      </c>
      <c r="E52" s="3" t="s">
        <v>55</v>
      </c>
      <c r="F52" s="1">
        <v>1.58</v>
      </c>
      <c r="G52" s="5">
        <f>+H52/F52-1</f>
        <v>1.9556962025316453</v>
      </c>
      <c r="H52" s="4">
        <v>4.67</v>
      </c>
      <c r="I52" s="4">
        <v>57.929732999999999</v>
      </c>
      <c r="J52" s="4">
        <f t="shared" si="2"/>
        <v>270.53185310999999</v>
      </c>
      <c r="K52" s="1">
        <v>28.193000000000001</v>
      </c>
      <c r="L52" s="4">
        <v>0</v>
      </c>
      <c r="M52" s="4">
        <f t="shared" si="3"/>
        <v>242.33885310999997</v>
      </c>
      <c r="O52" s="4">
        <v>39.621000000000002</v>
      </c>
      <c r="P52" s="4">
        <v>71.260999999999996</v>
      </c>
      <c r="Q52" s="4">
        <v>78.043000000000006</v>
      </c>
      <c r="R52" s="4">
        <v>56.889000000000003</v>
      </c>
      <c r="S52" s="4">
        <v>51.134</v>
      </c>
      <c r="T52" s="4">
        <v>60</v>
      </c>
      <c r="U52" t="s">
        <v>130</v>
      </c>
      <c r="V52" s="16">
        <v>45966</v>
      </c>
    </row>
    <row r="53" spans="1:22" x14ac:dyDescent="0.2">
      <c r="A53" t="s">
        <v>140</v>
      </c>
      <c r="B53" t="s">
        <v>84</v>
      </c>
      <c r="C53" s="2" t="s">
        <v>46</v>
      </c>
      <c r="D53" s="2" t="s">
        <v>63</v>
      </c>
      <c r="E53" s="3" t="s">
        <v>29</v>
      </c>
      <c r="F53" s="1">
        <v>9.98</v>
      </c>
      <c r="G53" s="5">
        <f>+H53/F53-1</f>
        <v>-0.19839679358717444</v>
      </c>
      <c r="H53" s="4">
        <v>8</v>
      </c>
      <c r="I53" s="4">
        <v>31.899405000000002</v>
      </c>
      <c r="J53" s="4">
        <f t="shared" si="2"/>
        <v>255.19524000000001</v>
      </c>
      <c r="K53" s="4">
        <v>866</v>
      </c>
      <c r="L53" s="4">
        <v>2205</v>
      </c>
      <c r="M53" s="4">
        <f t="shared" si="3"/>
        <v>1594.19524</v>
      </c>
      <c r="O53" s="4">
        <v>2814.9560000000001</v>
      </c>
      <c r="P53" s="4">
        <v>3077.6080000000002</v>
      </c>
      <c r="Q53" s="4">
        <v>3096.5450000000001</v>
      </c>
      <c r="R53" s="4">
        <v>2711.877</v>
      </c>
      <c r="S53" s="4">
        <v>2421.3139999999999</v>
      </c>
      <c r="T53" s="4"/>
      <c r="U53" t="s">
        <v>133</v>
      </c>
    </row>
    <row r="54" spans="1:22" x14ac:dyDescent="0.2">
      <c r="A54" t="s">
        <v>140</v>
      </c>
      <c r="B54" t="s">
        <v>85</v>
      </c>
      <c r="C54" s="2" t="s">
        <v>46</v>
      </c>
      <c r="D54" s="2" t="s">
        <v>63</v>
      </c>
      <c r="E54" s="3" t="s">
        <v>30</v>
      </c>
      <c r="F54" s="1">
        <v>8.81</v>
      </c>
      <c r="G54" s="5">
        <f t="shared" si="4"/>
        <v>-0.25539160045402964</v>
      </c>
      <c r="H54" s="4">
        <v>6.56</v>
      </c>
      <c r="I54" s="4">
        <v>50.957369999999997</v>
      </c>
      <c r="J54" s="4">
        <f t="shared" si="2"/>
        <v>334.28034719999994</v>
      </c>
      <c r="K54" s="4">
        <v>1.236</v>
      </c>
      <c r="L54" s="4">
        <f>55.268+10</f>
        <v>65.268000000000001</v>
      </c>
      <c r="M54" s="4">
        <f t="shared" si="3"/>
        <v>398.31234719999998</v>
      </c>
      <c r="O54" s="4"/>
      <c r="P54" s="4"/>
      <c r="Q54" s="4"/>
      <c r="R54" s="4"/>
      <c r="S54" s="4"/>
      <c r="T54" s="4"/>
      <c r="U54" t="s">
        <v>135</v>
      </c>
      <c r="V54" s="16">
        <v>45974</v>
      </c>
    </row>
    <row r="55" spans="1:22" x14ac:dyDescent="0.2">
      <c r="A55" t="s">
        <v>138</v>
      </c>
      <c r="B55" t="s">
        <v>86</v>
      </c>
      <c r="C55" s="2" t="s">
        <v>46</v>
      </c>
      <c r="D55" s="2" t="s">
        <v>108</v>
      </c>
      <c r="E55" s="3" t="s">
        <v>32</v>
      </c>
      <c r="F55" s="1">
        <v>4.58</v>
      </c>
      <c r="G55" s="5">
        <f t="shared" si="4"/>
        <v>0.32096069868995625</v>
      </c>
      <c r="H55" s="1">
        <v>6.05</v>
      </c>
      <c r="I55" s="4">
        <f>19.709325+5.4</f>
        <v>25.109324999999998</v>
      </c>
      <c r="J55" s="4">
        <f t="shared" si="2"/>
        <v>151.91141624999997</v>
      </c>
      <c r="K55" s="4">
        <f>13.924+0</f>
        <v>13.923999999999999</v>
      </c>
      <c r="L55" s="4">
        <f>5.719+0</f>
        <v>5.7190000000000003</v>
      </c>
      <c r="M55" s="4">
        <f t="shared" si="3"/>
        <v>143.70641624999996</v>
      </c>
      <c r="N55" s="12"/>
      <c r="O55" s="12">
        <v>66.8</v>
      </c>
      <c r="P55" s="12">
        <v>79.599999999999994</v>
      </c>
      <c r="Q55" s="12">
        <v>82</v>
      </c>
      <c r="R55" s="12">
        <v>80.423000000000002</v>
      </c>
      <c r="S55" s="12">
        <v>90.363</v>
      </c>
      <c r="U55" t="s">
        <v>136</v>
      </c>
      <c r="V55" s="16">
        <v>45964</v>
      </c>
    </row>
    <row r="56" spans="1:22" x14ac:dyDescent="0.2">
      <c r="C56" s="2"/>
      <c r="D56" s="2"/>
      <c r="I56" s="11"/>
      <c r="O56" s="4"/>
      <c r="P56" s="4"/>
      <c r="Q56" s="4"/>
      <c r="R56" s="4"/>
      <c r="S56" s="4"/>
      <c r="T56" s="4"/>
    </row>
  </sheetData>
  <autoFilter ref="B3:U3" xr:uid="{9D64AE11-9A99-1342-B164-F8138C89B98A}"/>
  <sortState xmlns:xlrd2="http://schemas.microsoft.com/office/spreadsheetml/2017/richdata2" ref="B4:T56">
    <sortCondition ref="D4:D56"/>
  </sortState>
  <hyperlinks>
    <hyperlink ref="E47" r:id="rId1" xr:uid="{C0752E8A-BF86-4446-BDE9-AEBEECE12157}"/>
    <hyperlink ref="E48" r:id="rId2" xr:uid="{83DE8CE6-C931-9F45-A811-A196CE924B84}"/>
    <hyperlink ref="E35" r:id="rId3" xr:uid="{E937D5D9-3AB6-E649-865D-D280BDB3FA40}"/>
    <hyperlink ref="E49" r:id="rId4" xr:uid="{3C527CA1-EE94-F644-89FA-91407F1CF621}"/>
    <hyperlink ref="E50" r:id="rId5" xr:uid="{58048DF4-1541-9340-8517-C85A5CD5B091}"/>
    <hyperlink ref="E51" r:id="rId6" xr:uid="{77E9AF90-416C-A149-9919-54D310D48DB2}"/>
    <hyperlink ref="E52" r:id="rId7" xr:uid="{3D6844D6-FA24-964C-97F0-12285A6598F2}"/>
    <hyperlink ref="E53" r:id="rId8" xr:uid="{CC079F61-1E41-244D-BF36-314C7C0E9C77}"/>
    <hyperlink ref="E54" r:id="rId9" xr:uid="{63DB9C77-3DF5-574E-9314-7E49827A5023}"/>
    <hyperlink ref="E55" r:id="rId10" xr:uid="{15D7028E-F895-A645-AC4C-395DB9F8074D}"/>
    <hyperlink ref="E36" r:id="rId11" xr:uid="{13D7EA81-FB37-C04D-863C-B9D31204D17B}"/>
  </hyperlinks>
  <pageMargins left="0.7" right="0.7" top="0.75" bottom="0.75" header="0.3" footer="0.3"/>
  <ignoredErrors>
    <ignoredError sqref="O2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891-5C7C-134F-AA23-B81940B364AC}">
  <dimension ref="B2:E9"/>
  <sheetViews>
    <sheetView workbookViewId="0">
      <selection activeCell="B9" sqref="B9"/>
    </sheetView>
  </sheetViews>
  <sheetFormatPr baseColWidth="10" defaultRowHeight="16" x14ac:dyDescent="0.2"/>
  <sheetData>
    <row r="2" spans="2:5" x14ac:dyDescent="0.2">
      <c r="B2" t="s">
        <v>6</v>
      </c>
      <c r="C2" t="s">
        <v>141</v>
      </c>
    </row>
    <row r="3" spans="2:5" x14ac:dyDescent="0.2">
      <c r="B3" s="13" t="s">
        <v>142</v>
      </c>
      <c r="E3" s="14"/>
    </row>
    <row r="5" spans="2:5" x14ac:dyDescent="0.2">
      <c r="B5" s="13" t="s">
        <v>143</v>
      </c>
    </row>
    <row r="7" spans="2:5" x14ac:dyDescent="0.2">
      <c r="B7" s="13" t="s">
        <v>144</v>
      </c>
    </row>
    <row r="9" spans="2:5" x14ac:dyDescent="0.2">
      <c r="B9" s="13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Portfolio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2025-09-04T03:20:09Z</dcterms:created>
  <dcterms:modified xsi:type="dcterms:W3CDTF">2025-09-15T20:32:55Z</dcterms:modified>
</cp:coreProperties>
</file>