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ameel/Library/CloudStorage/Dropbox/models/Basic Materials/Copper/"/>
    </mc:Choice>
  </mc:AlternateContent>
  <xr:revisionPtr revIDLastSave="0" documentId="13_ncr:1_{172BAE41-A44D-0640-9D63-EFF2296FEC10}" xr6:coauthVersionLast="47" xr6:coauthVersionMax="47" xr10:uidLastSave="{00000000-0000-0000-0000-000000000000}"/>
  <bookViews>
    <workbookView xWindow="14420" yWindow="3200" windowWidth="30360" windowHeight="15340" xr2:uid="{1ED7704C-4356-5B49-A8F4-89D980BA93F3}"/>
  </bookViews>
  <sheets>
    <sheet name="Main" sheetId="1" r:id="rId1"/>
    <sheet name="Model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19" i="2" l="1"/>
  <c r="Y19" i="2"/>
  <c r="Z19" i="2"/>
  <c r="AA19" i="2" s="1"/>
  <c r="AB19" i="2" s="1"/>
  <c r="AC19" i="2" s="1"/>
  <c r="AD19" i="2" s="1"/>
  <c r="AE19" i="2" s="1"/>
  <c r="W19" i="2"/>
  <c r="AK40" i="2"/>
  <c r="V19" i="2"/>
  <c r="V38" i="2" s="1"/>
  <c r="M38" i="2"/>
  <c r="N38" i="2"/>
  <c r="O38" i="2"/>
  <c r="P38" i="2"/>
  <c r="Q38" i="2"/>
  <c r="R38" i="2"/>
  <c r="S38" i="2"/>
  <c r="AK38" i="2"/>
  <c r="V22" i="2"/>
  <c r="V21" i="2"/>
  <c r="T38" i="2"/>
  <c r="U38" i="2"/>
  <c r="U30" i="2"/>
  <c r="S30" i="2"/>
  <c r="T30" i="2"/>
  <c r="T29" i="2"/>
  <c r="T31" i="2" s="1"/>
  <c r="S29" i="2"/>
  <c r="U24" i="2"/>
  <c r="U29" i="2" s="1"/>
  <c r="U31" i="2" s="1"/>
  <c r="T24" i="2"/>
  <c r="S24" i="2"/>
  <c r="V23" i="2" l="1"/>
  <c r="V20" i="2"/>
  <c r="V24" i="2" s="1"/>
  <c r="S31" i="2"/>
  <c r="G8" i="2"/>
  <c r="G38" i="2"/>
  <c r="G37" i="2"/>
  <c r="G36" i="2"/>
  <c r="G35" i="2"/>
  <c r="G34" i="2"/>
  <c r="C19" i="2"/>
  <c r="C24" i="2" s="1"/>
  <c r="C29" i="2" s="1"/>
  <c r="C31" i="2" s="1"/>
  <c r="G19" i="2"/>
  <c r="M2" i="2"/>
  <c r="N2" i="2" s="1"/>
  <c r="O2" i="2" s="1"/>
  <c r="P2" i="2" s="1"/>
  <c r="Q2" i="2" s="1"/>
  <c r="R2" i="2" s="1"/>
  <c r="S2" i="2" s="1"/>
  <c r="T2" i="2" s="1"/>
  <c r="U2" i="2" s="1"/>
  <c r="V2" i="2" s="1"/>
  <c r="W2" i="2" s="1"/>
  <c r="X2" i="2" s="1"/>
  <c r="Y2" i="2" s="1"/>
  <c r="Z2" i="2" s="1"/>
  <c r="AA2" i="2" s="1"/>
  <c r="AB2" i="2" s="1"/>
  <c r="AC2" i="2" s="1"/>
  <c r="AD2" i="2" s="1"/>
  <c r="AE2" i="2" s="1"/>
  <c r="AF2" i="2" s="1"/>
  <c r="AG2" i="2" s="1"/>
  <c r="AH2" i="2" s="1"/>
  <c r="AI2" i="2" s="1"/>
  <c r="AJ2" i="2" s="1"/>
  <c r="AK2" i="2" s="1"/>
  <c r="AL2" i="2" s="1"/>
  <c r="AM2" i="2" s="1"/>
  <c r="AN2" i="2" s="1"/>
  <c r="AO2" i="2" s="1"/>
  <c r="AP2" i="2" s="1"/>
  <c r="AQ2" i="2" s="1"/>
  <c r="AR2" i="2" s="1"/>
  <c r="AS2" i="2" s="1"/>
  <c r="AT2" i="2" s="1"/>
  <c r="AU2" i="2" s="1"/>
  <c r="AV2" i="2" s="1"/>
  <c r="AW2" i="2" s="1"/>
  <c r="AX2" i="2" s="1"/>
  <c r="AY2" i="2" s="1"/>
  <c r="AZ2" i="2" s="1"/>
  <c r="BA2" i="2" s="1"/>
  <c r="BB2" i="2" s="1"/>
  <c r="BC2" i="2" s="1"/>
  <c r="BD2" i="2" s="1"/>
  <c r="BE2" i="2" s="1"/>
  <c r="BF2" i="2" s="1"/>
  <c r="BG2" i="2" s="1"/>
  <c r="BH2" i="2" s="1"/>
  <c r="BI2" i="2" s="1"/>
  <c r="BJ2" i="2" s="1"/>
  <c r="BK2" i="2" s="1"/>
  <c r="BL2" i="2" s="1"/>
  <c r="BM2" i="2" s="1"/>
  <c r="BN2" i="2" s="1"/>
  <c r="BO2" i="2" s="1"/>
  <c r="BP2" i="2" s="1"/>
  <c r="BQ2" i="2" s="1"/>
  <c r="BR2" i="2" s="1"/>
  <c r="BS2" i="2" s="1"/>
  <c r="BT2" i="2" s="1"/>
  <c r="BU2" i="2" s="1"/>
  <c r="BV2" i="2" s="1"/>
  <c r="BW2" i="2" s="1"/>
  <c r="BX2" i="2" s="1"/>
  <c r="BY2" i="2" s="1"/>
  <c r="BZ2" i="2" s="1"/>
  <c r="CA2" i="2" s="1"/>
  <c r="CB2" i="2" s="1"/>
  <c r="CC2" i="2" s="1"/>
  <c r="CD2" i="2" s="1"/>
  <c r="CE2" i="2" s="1"/>
  <c r="CF2" i="2" s="1"/>
  <c r="CG2" i="2" s="1"/>
  <c r="CH2" i="2" s="1"/>
  <c r="CI2" i="2" s="1"/>
  <c r="CJ2" i="2" s="1"/>
  <c r="CK2" i="2" s="1"/>
  <c r="CL2" i="2" s="1"/>
  <c r="CM2" i="2" s="1"/>
  <c r="CN2" i="2" s="1"/>
  <c r="CO2" i="2" s="1"/>
  <c r="CP2" i="2" s="1"/>
  <c r="CQ2" i="2" s="1"/>
  <c r="CR2" i="2" s="1"/>
  <c r="CS2" i="2" s="1"/>
  <c r="CT2" i="2" s="1"/>
  <c r="CU2" i="2" s="1"/>
  <c r="CV2" i="2" s="1"/>
  <c r="CW2" i="2" s="1"/>
  <c r="CX2" i="2" s="1"/>
  <c r="CY2" i="2" s="1"/>
  <c r="CZ2" i="2" s="1"/>
  <c r="DA2" i="2" s="1"/>
  <c r="DB2" i="2" s="1"/>
  <c r="DC2" i="2" s="1"/>
  <c r="DD2" i="2" s="1"/>
  <c r="DE2" i="2" s="1"/>
  <c r="DF2" i="2" s="1"/>
  <c r="DG2" i="2" s="1"/>
  <c r="DH2" i="2" s="1"/>
  <c r="DI2" i="2" s="1"/>
  <c r="DJ2" i="2" s="1"/>
  <c r="DK2" i="2" s="1"/>
  <c r="DL2" i="2" s="1"/>
  <c r="DM2" i="2" s="1"/>
  <c r="DN2" i="2" s="1"/>
  <c r="DO2" i="2" s="1"/>
  <c r="DP2" i="2" s="1"/>
  <c r="DQ2" i="2" s="1"/>
  <c r="DR2" i="2" s="1"/>
  <c r="DS2" i="2" s="1"/>
  <c r="DT2" i="2" s="1"/>
  <c r="DU2" i="2" s="1"/>
  <c r="DV2" i="2" s="1"/>
  <c r="DW2" i="2" s="1"/>
  <c r="DX2" i="2" s="1"/>
  <c r="DY2" i="2" s="1"/>
  <c r="DZ2" i="2" s="1"/>
  <c r="EA2" i="2" s="1"/>
  <c r="EB2" i="2" s="1"/>
  <c r="EC2" i="2" s="1"/>
  <c r="ED2" i="2" s="1"/>
  <c r="EE2" i="2" s="1"/>
  <c r="EF2" i="2" s="1"/>
  <c r="EG2" i="2" s="1"/>
  <c r="EH2" i="2" s="1"/>
  <c r="EI2" i="2" s="1"/>
  <c r="EJ2" i="2" s="1"/>
  <c r="EK2" i="2" s="1"/>
  <c r="EL2" i="2" s="1"/>
  <c r="EM2" i="2" s="1"/>
  <c r="EN2" i="2" s="1"/>
  <c r="EO2" i="2" s="1"/>
  <c r="EP2" i="2" s="1"/>
  <c r="EQ2" i="2" s="1"/>
  <c r="ER2" i="2" s="1"/>
  <c r="ES2" i="2" s="1"/>
  <c r="ET2" i="2" s="1"/>
  <c r="EU2" i="2" s="1"/>
  <c r="EV2" i="2" s="1"/>
  <c r="EW2" i="2" s="1"/>
  <c r="EX2" i="2" s="1"/>
  <c r="EY2" i="2" s="1"/>
  <c r="EZ2" i="2" s="1"/>
  <c r="FA2" i="2" s="1"/>
  <c r="FB2" i="2" s="1"/>
  <c r="FC2" i="2" s="1"/>
  <c r="FD2" i="2" s="1"/>
  <c r="FE2" i="2" s="1"/>
  <c r="FF2" i="2" s="1"/>
  <c r="FG2" i="2" s="1"/>
  <c r="FH2" i="2" s="1"/>
  <c r="FI2" i="2" s="1"/>
  <c r="FJ2" i="2" s="1"/>
  <c r="FK2" i="2" s="1"/>
  <c r="FL2" i="2" s="1"/>
  <c r="FM2" i="2" s="1"/>
  <c r="FN2" i="2" s="1"/>
  <c r="FO2" i="2" s="1"/>
  <c r="FP2" i="2" s="1"/>
  <c r="FQ2" i="2" s="1"/>
  <c r="FR2" i="2" s="1"/>
  <c r="FS2" i="2" s="1"/>
  <c r="FT2" i="2" s="1"/>
  <c r="FU2" i="2" s="1"/>
  <c r="FV2" i="2" s="1"/>
  <c r="FW2" i="2" s="1"/>
  <c r="FX2" i="2" s="1"/>
  <c r="FY2" i="2" s="1"/>
  <c r="FZ2" i="2" s="1"/>
  <c r="GA2" i="2" s="1"/>
  <c r="GB2" i="2" s="1"/>
  <c r="GC2" i="2" s="1"/>
  <c r="GD2" i="2" s="1"/>
  <c r="GE2" i="2" s="1"/>
  <c r="GF2" i="2" s="1"/>
  <c r="GG2" i="2" s="1"/>
  <c r="GH2" i="2" s="1"/>
  <c r="GI2" i="2" s="1"/>
  <c r="GJ2" i="2" s="1"/>
  <c r="GK2" i="2" s="1"/>
  <c r="GL2" i="2" s="1"/>
  <c r="GM2" i="2" s="1"/>
  <c r="GN2" i="2" s="1"/>
  <c r="GO2" i="2" s="1"/>
  <c r="GP2" i="2" s="1"/>
  <c r="GQ2" i="2" s="1"/>
  <c r="GR2" i="2" s="1"/>
  <c r="GS2" i="2" s="1"/>
  <c r="GT2" i="2" s="1"/>
  <c r="GU2" i="2" s="1"/>
  <c r="GV2" i="2" s="1"/>
  <c r="GW2" i="2" s="1"/>
  <c r="GX2" i="2" s="1"/>
  <c r="GY2" i="2" s="1"/>
  <c r="GZ2" i="2" s="1"/>
  <c r="HA2" i="2" s="1"/>
  <c r="HB2" i="2" s="1"/>
  <c r="HC2" i="2" s="1"/>
  <c r="HD2" i="2" s="1"/>
  <c r="HE2" i="2" s="1"/>
  <c r="HF2" i="2" s="1"/>
  <c r="HG2" i="2" s="1"/>
  <c r="HH2" i="2" s="1"/>
  <c r="HI2" i="2" s="1"/>
  <c r="HJ2" i="2" s="1"/>
  <c r="HK2" i="2" s="1"/>
  <c r="HL2" i="2" s="1"/>
  <c r="HM2" i="2" s="1"/>
  <c r="HN2" i="2" s="1"/>
  <c r="HO2" i="2" s="1"/>
  <c r="HP2" i="2" s="1"/>
  <c r="HQ2" i="2" s="1"/>
  <c r="HR2" i="2" s="1"/>
  <c r="HS2" i="2" s="1"/>
  <c r="HT2" i="2" s="1"/>
  <c r="HU2" i="2" s="1"/>
  <c r="HV2" i="2" s="1"/>
  <c r="HW2" i="2" s="1"/>
  <c r="HX2" i="2" s="1"/>
  <c r="L7" i="1"/>
  <c r="L8" i="1" s="1"/>
  <c r="K8" i="1"/>
  <c r="K7" i="1"/>
  <c r="K6" i="1"/>
  <c r="W21" i="2" l="1"/>
  <c r="W20" i="2"/>
  <c r="W38" i="2"/>
  <c r="W23" i="2"/>
  <c r="W22" i="2"/>
  <c r="V25" i="2"/>
  <c r="V29" i="2" s="1"/>
  <c r="V27" i="2"/>
  <c r="V28" i="2"/>
  <c r="V26" i="2"/>
  <c r="K9" i="1"/>
  <c r="G39" i="2"/>
  <c r="G24" i="2"/>
  <c r="G29" i="2" s="1"/>
  <c r="G31" i="2" s="1"/>
  <c r="G40" i="2"/>
  <c r="C40" i="2"/>
  <c r="V30" i="2" l="1"/>
  <c r="V31" i="2" s="1"/>
  <c r="X38" i="2"/>
  <c r="X20" i="2"/>
  <c r="X22" i="2"/>
  <c r="Y22" i="2" s="1"/>
  <c r="W24" i="2"/>
  <c r="X23" i="2"/>
  <c r="Y23" i="2" s="1"/>
  <c r="X21" i="2"/>
  <c r="X24" i="2" l="1"/>
  <c r="W27" i="2"/>
  <c r="W25" i="2"/>
  <c r="X25" i="2" s="1"/>
  <c r="W26" i="2"/>
  <c r="X26" i="2" s="1"/>
  <c r="W28" i="2"/>
  <c r="X28" i="2" s="1"/>
  <c r="Z23" i="2"/>
  <c r="Y38" i="2"/>
  <c r="Y20" i="2"/>
  <c r="Y21" i="2"/>
  <c r="W29" i="2" l="1"/>
  <c r="W30" i="2" s="1"/>
  <c r="W31" i="2" s="1"/>
  <c r="Z21" i="2"/>
  <c r="X27" i="2"/>
  <c r="X29" i="2" s="1"/>
  <c r="Y24" i="2"/>
  <c r="Y28" i="2" s="1"/>
  <c r="AA23" i="2"/>
  <c r="Z38" i="2"/>
  <c r="Z20" i="2"/>
  <c r="Z22" i="2"/>
  <c r="X30" i="2" l="1"/>
  <c r="X31" i="2"/>
  <c r="AA22" i="2"/>
  <c r="AA21" i="2"/>
  <c r="AA38" i="2"/>
  <c r="AA20" i="2"/>
  <c r="Y25" i="2"/>
  <c r="Y26" i="2"/>
  <c r="Z24" i="2"/>
  <c r="Y27" i="2"/>
  <c r="Z27" i="2" s="1"/>
  <c r="AA24" i="2" l="1"/>
  <c r="Y29" i="2"/>
  <c r="Y30" i="2" s="1"/>
  <c r="Y31" i="2" s="1"/>
  <c r="AB38" i="2"/>
  <c r="AB20" i="2"/>
  <c r="AA27" i="2"/>
  <c r="Z25" i="2"/>
  <c r="AA25" i="2" s="1"/>
  <c r="AB23" i="2"/>
  <c r="AC23" i="2" s="1"/>
  <c r="AB21" i="2"/>
  <c r="AC21" i="2" s="1"/>
  <c r="AB22" i="2"/>
  <c r="AC22" i="2" s="1"/>
  <c r="Z26" i="2"/>
  <c r="AA26" i="2" s="1"/>
  <c r="Z28" i="2"/>
  <c r="AA28" i="2" l="1"/>
  <c r="AA29" i="2"/>
  <c r="AB24" i="2"/>
  <c r="AB26" i="2" s="1"/>
  <c r="Z29" i="2"/>
  <c r="Z30" i="2" s="1"/>
  <c r="Z31" i="2" s="1"/>
  <c r="AB25" i="2"/>
  <c r="AD22" i="2"/>
  <c r="AC38" i="2"/>
  <c r="AC20" i="2"/>
  <c r="AC24" i="2" s="1"/>
  <c r="AD21" i="2" l="1"/>
  <c r="AC26" i="2"/>
  <c r="AD23" i="2"/>
  <c r="AB27" i="2"/>
  <c r="AB28" i="2"/>
  <c r="AC28" i="2" s="1"/>
  <c r="AA30" i="2"/>
  <c r="AA31" i="2" s="1"/>
  <c r="AE21" i="2"/>
  <c r="AE22" i="2"/>
  <c r="AC25" i="2"/>
  <c r="AD38" i="2"/>
  <c r="AD20" i="2"/>
  <c r="AD24" i="2" s="1"/>
  <c r="AD26" i="2" s="1"/>
  <c r="AB29" i="2" l="1"/>
  <c r="AC27" i="2"/>
  <c r="AC29" i="2" s="1"/>
  <c r="AD28" i="2"/>
  <c r="AB30" i="2"/>
  <c r="AB31" i="2" s="1"/>
  <c r="AC30" i="2"/>
  <c r="AC31" i="2" s="1"/>
  <c r="AD25" i="2"/>
  <c r="AE38" i="2"/>
  <c r="AE20" i="2"/>
  <c r="AE23" i="2"/>
  <c r="AD27" i="2" l="1"/>
  <c r="AD29" i="2" s="1"/>
  <c r="AD30" i="2" s="1"/>
  <c r="AD31" i="2" s="1"/>
  <c r="AE24" i="2"/>
  <c r="AE25" i="2" l="1"/>
  <c r="AE28" i="2"/>
  <c r="AE27" i="2"/>
  <c r="AE26" i="2"/>
  <c r="AE29" i="2" l="1"/>
  <c r="AE30" i="2" s="1"/>
  <c r="AE31" i="2" s="1"/>
  <c r="AF31" i="2" s="1"/>
  <c r="AG31" i="2" s="1"/>
  <c r="AH31" i="2" s="1"/>
  <c r="AI31" i="2" s="1"/>
  <c r="AJ31" i="2" s="1"/>
  <c r="AK31" i="2" s="1"/>
  <c r="AL31" i="2" s="1"/>
  <c r="AM31" i="2" s="1"/>
  <c r="AN31" i="2" s="1"/>
  <c r="AO31" i="2" s="1"/>
  <c r="AP31" i="2" s="1"/>
  <c r="AQ31" i="2" s="1"/>
  <c r="AR31" i="2" s="1"/>
  <c r="AS31" i="2" s="1"/>
  <c r="AT31" i="2" s="1"/>
  <c r="AU31" i="2" s="1"/>
  <c r="AV31" i="2" s="1"/>
  <c r="AW31" i="2" s="1"/>
  <c r="AX31" i="2" s="1"/>
  <c r="AY31" i="2" s="1"/>
  <c r="AZ31" i="2" s="1"/>
  <c r="BA31" i="2" s="1"/>
  <c r="BB31" i="2" s="1"/>
  <c r="BC31" i="2" s="1"/>
  <c r="BD31" i="2" s="1"/>
  <c r="BE31" i="2" s="1"/>
  <c r="BF31" i="2" s="1"/>
  <c r="BG31" i="2" s="1"/>
  <c r="BH31" i="2" s="1"/>
  <c r="BI31" i="2" s="1"/>
  <c r="BJ31" i="2" s="1"/>
  <c r="BK31" i="2" s="1"/>
  <c r="BL31" i="2" s="1"/>
  <c r="BM31" i="2" s="1"/>
  <c r="BN31" i="2" s="1"/>
  <c r="BO31" i="2" s="1"/>
  <c r="BP31" i="2" s="1"/>
  <c r="BQ31" i="2" s="1"/>
  <c r="BR31" i="2" s="1"/>
  <c r="BS31" i="2" s="1"/>
  <c r="BT31" i="2" s="1"/>
  <c r="BU31" i="2" s="1"/>
  <c r="BV31" i="2" s="1"/>
  <c r="BW31" i="2" s="1"/>
  <c r="BX31" i="2" s="1"/>
  <c r="BY31" i="2" s="1"/>
  <c r="BZ31" i="2" s="1"/>
  <c r="CA31" i="2" s="1"/>
  <c r="CB31" i="2" s="1"/>
  <c r="CC31" i="2" s="1"/>
  <c r="CD31" i="2" s="1"/>
  <c r="CE31" i="2" s="1"/>
  <c r="CF31" i="2" s="1"/>
  <c r="CG31" i="2" s="1"/>
  <c r="CH31" i="2" s="1"/>
  <c r="CI31" i="2" s="1"/>
  <c r="CJ31" i="2" s="1"/>
  <c r="CK31" i="2" s="1"/>
  <c r="CL31" i="2" s="1"/>
  <c r="CM31" i="2" s="1"/>
  <c r="CN31" i="2" s="1"/>
  <c r="CO31" i="2" s="1"/>
  <c r="CP31" i="2" s="1"/>
  <c r="CQ31" i="2" s="1"/>
  <c r="CR31" i="2" s="1"/>
  <c r="CS31" i="2" s="1"/>
  <c r="CT31" i="2" s="1"/>
  <c r="CU31" i="2" s="1"/>
  <c r="CV31" i="2" s="1"/>
  <c r="CW31" i="2" s="1"/>
  <c r="CX31" i="2" s="1"/>
  <c r="CY31" i="2" s="1"/>
  <c r="CZ31" i="2" s="1"/>
  <c r="DA31" i="2" s="1"/>
  <c r="DB31" i="2" s="1"/>
  <c r="DC31" i="2" s="1"/>
  <c r="DD31" i="2" s="1"/>
  <c r="DE31" i="2" s="1"/>
  <c r="DF31" i="2" s="1"/>
  <c r="DG31" i="2" s="1"/>
  <c r="DH31" i="2" s="1"/>
  <c r="DI31" i="2" s="1"/>
  <c r="DJ31" i="2" s="1"/>
  <c r="DK31" i="2" s="1"/>
  <c r="DL31" i="2" s="1"/>
  <c r="DM31" i="2" s="1"/>
  <c r="DN31" i="2" s="1"/>
  <c r="DO31" i="2" s="1"/>
  <c r="DP31" i="2" s="1"/>
  <c r="DQ31" i="2" s="1"/>
  <c r="DR31" i="2" s="1"/>
  <c r="DS31" i="2" s="1"/>
  <c r="DT31" i="2" s="1"/>
  <c r="DU31" i="2" s="1"/>
  <c r="DV31" i="2" s="1"/>
  <c r="DW31" i="2" s="1"/>
  <c r="DX31" i="2" s="1"/>
  <c r="DY31" i="2" s="1"/>
  <c r="DZ31" i="2" s="1"/>
  <c r="EA31" i="2" s="1"/>
  <c r="EB31" i="2" s="1"/>
  <c r="EC31" i="2" s="1"/>
  <c r="ED31" i="2" s="1"/>
  <c r="EE31" i="2" s="1"/>
  <c r="EF31" i="2" s="1"/>
  <c r="EG31" i="2" s="1"/>
  <c r="EH31" i="2" s="1"/>
  <c r="EI31" i="2" s="1"/>
  <c r="EJ31" i="2" s="1"/>
  <c r="EK31" i="2" s="1"/>
  <c r="EL31" i="2" s="1"/>
  <c r="EM31" i="2" s="1"/>
  <c r="EN31" i="2" s="1"/>
  <c r="EO31" i="2" s="1"/>
  <c r="EP31" i="2" s="1"/>
  <c r="EQ31" i="2" s="1"/>
  <c r="ER31" i="2" s="1"/>
  <c r="ES31" i="2" s="1"/>
  <c r="ET31" i="2" s="1"/>
  <c r="EU31" i="2" s="1"/>
  <c r="EV31" i="2" s="1"/>
  <c r="EW31" i="2" s="1"/>
  <c r="EX31" i="2" s="1"/>
  <c r="EY31" i="2" s="1"/>
  <c r="EZ31" i="2" s="1"/>
  <c r="FA31" i="2" s="1"/>
  <c r="FB31" i="2" s="1"/>
  <c r="FC31" i="2" s="1"/>
  <c r="FD31" i="2" s="1"/>
  <c r="FE31" i="2" s="1"/>
  <c r="FF31" i="2" s="1"/>
  <c r="FG31" i="2" s="1"/>
  <c r="FH31" i="2" s="1"/>
  <c r="FI31" i="2" s="1"/>
  <c r="FJ31" i="2" s="1"/>
  <c r="FK31" i="2" s="1"/>
  <c r="FL31" i="2" s="1"/>
  <c r="FM31" i="2" s="1"/>
  <c r="FN31" i="2" s="1"/>
  <c r="FO31" i="2" s="1"/>
  <c r="FP31" i="2" s="1"/>
  <c r="FQ31" i="2" s="1"/>
  <c r="FR31" i="2" s="1"/>
  <c r="FS31" i="2" s="1"/>
  <c r="FT31" i="2" s="1"/>
  <c r="FU31" i="2" s="1"/>
  <c r="FV31" i="2" s="1"/>
  <c r="FW31" i="2" s="1"/>
  <c r="FX31" i="2" s="1"/>
  <c r="FY31" i="2" s="1"/>
  <c r="FZ31" i="2" s="1"/>
  <c r="GA31" i="2" s="1"/>
  <c r="GB31" i="2" s="1"/>
  <c r="GC31" i="2" s="1"/>
  <c r="GD31" i="2" s="1"/>
  <c r="GE31" i="2" s="1"/>
  <c r="GF31" i="2" s="1"/>
  <c r="GG31" i="2" s="1"/>
  <c r="GH31" i="2" s="1"/>
  <c r="GI31" i="2" s="1"/>
  <c r="GJ31" i="2" s="1"/>
  <c r="GK31" i="2" s="1"/>
  <c r="GL31" i="2" s="1"/>
  <c r="GM31" i="2" s="1"/>
  <c r="GN31" i="2" s="1"/>
  <c r="GO31" i="2" s="1"/>
  <c r="GP31" i="2" s="1"/>
  <c r="GQ31" i="2" s="1"/>
  <c r="GR31" i="2" s="1"/>
  <c r="GS31" i="2" s="1"/>
  <c r="GT31" i="2" s="1"/>
  <c r="GU31" i="2" s="1"/>
  <c r="GV31" i="2" s="1"/>
  <c r="GW31" i="2" s="1"/>
  <c r="GX31" i="2" s="1"/>
  <c r="GY31" i="2" s="1"/>
  <c r="GZ31" i="2" s="1"/>
  <c r="HA31" i="2" s="1"/>
  <c r="HB31" i="2" s="1"/>
  <c r="HC31" i="2" s="1"/>
  <c r="HD31" i="2" s="1"/>
  <c r="HE31" i="2" s="1"/>
  <c r="HF31" i="2" s="1"/>
  <c r="HG31" i="2" s="1"/>
  <c r="HH31" i="2" s="1"/>
  <c r="HI31" i="2" s="1"/>
  <c r="HJ31" i="2" s="1"/>
  <c r="HK31" i="2" s="1"/>
  <c r="HL31" i="2" s="1"/>
  <c r="HM31" i="2" s="1"/>
  <c r="HN31" i="2" s="1"/>
  <c r="HO31" i="2" s="1"/>
  <c r="HP31" i="2" s="1"/>
  <c r="HQ31" i="2" s="1"/>
  <c r="HR31" i="2" s="1"/>
  <c r="HS31" i="2" s="1"/>
  <c r="HT31" i="2" s="1"/>
  <c r="HU31" i="2" s="1"/>
  <c r="HV31" i="2" s="1"/>
  <c r="HW31" i="2" s="1"/>
  <c r="HX31" i="2" s="1"/>
  <c r="AK37" i="2" s="1"/>
  <c r="AK39" i="2" s="1"/>
  <c r="AK41" i="2" s="1"/>
</calcChain>
</file>

<file path=xl/sharedStrings.xml><?xml version="1.0" encoding="utf-8"?>
<sst xmlns="http://schemas.openxmlformats.org/spreadsheetml/2006/main" count="80" uniqueCount="72">
  <si>
    <t>P</t>
  </si>
  <si>
    <t>S</t>
  </si>
  <si>
    <t>MC</t>
  </si>
  <si>
    <t>C</t>
  </si>
  <si>
    <t>D</t>
  </si>
  <si>
    <t>EV</t>
  </si>
  <si>
    <t xml:space="preserve">CEO </t>
  </si>
  <si>
    <t xml:space="preserve">CFO </t>
  </si>
  <si>
    <t xml:space="preserve">Founded </t>
  </si>
  <si>
    <t>Southern Copper</t>
  </si>
  <si>
    <t>Q125</t>
  </si>
  <si>
    <t>Q124</t>
  </si>
  <si>
    <t>Q224</t>
  </si>
  <si>
    <t>Q324</t>
  </si>
  <si>
    <t>Q424</t>
  </si>
  <si>
    <t>Q225</t>
  </si>
  <si>
    <t>Q325</t>
  </si>
  <si>
    <t>Q425</t>
  </si>
  <si>
    <t xml:space="preserve">Net Sales </t>
  </si>
  <si>
    <t>SGA</t>
  </si>
  <si>
    <t>DaD</t>
  </si>
  <si>
    <t>Exploration</t>
  </si>
  <si>
    <t xml:space="preserve">Operating Income </t>
  </si>
  <si>
    <t>Interest Exp</t>
  </si>
  <si>
    <t xml:space="preserve">Capitalized Interest </t>
  </si>
  <si>
    <t>Interest Income</t>
  </si>
  <si>
    <t>Other income</t>
  </si>
  <si>
    <t xml:space="preserve">EBT </t>
  </si>
  <si>
    <t>Taxes</t>
  </si>
  <si>
    <t>Net Income</t>
  </si>
  <si>
    <t xml:space="preserve">Other </t>
  </si>
  <si>
    <t>Gm%</t>
  </si>
  <si>
    <t>Copper</t>
  </si>
  <si>
    <t>Molybdenum</t>
  </si>
  <si>
    <t>Silver</t>
  </si>
  <si>
    <t>Zinc</t>
  </si>
  <si>
    <t>Net Sales</t>
  </si>
  <si>
    <t>Growth Y/Y</t>
  </si>
  <si>
    <t>Toquepala</t>
  </si>
  <si>
    <t>Cuajone</t>
  </si>
  <si>
    <t>La Caridad</t>
  </si>
  <si>
    <t>Buenavista</t>
  </si>
  <si>
    <t>IMMSA</t>
  </si>
  <si>
    <t>Total Mined Copper (mlbs)</t>
  </si>
  <si>
    <t>Molybdenum (mlbs)</t>
  </si>
  <si>
    <t>Zinc (mlbs)</t>
  </si>
  <si>
    <t>Silver (moz)</t>
  </si>
  <si>
    <t>Southern Copper Corporation (SCCO)</t>
  </si>
  <si>
    <t>Notes</t>
  </si>
  <si>
    <t xml:space="preserve">3rd most widely used metal after iron and aluminum </t>
  </si>
  <si>
    <t xml:space="preserve">Copper: high ductility; malleability; thermal and electrical conductivity; and resistance to corrosion </t>
  </si>
  <si>
    <t>Use cases: power transmission and generation, which accounts for about three quarters of copper global use,telecommunications, building construction, transportation and industrial machinery.</t>
  </si>
  <si>
    <t>non-electrical applications: plumbing and roofing and, when alloyed with zinc to form brass, is used in many industrial and consumer applications.</t>
  </si>
  <si>
    <t xml:space="preserve">vocab </t>
  </si>
  <si>
    <t xml:space="preserve">open pit mine </t>
  </si>
  <si>
    <t xml:space="preserve">acid leaching </t>
  </si>
  <si>
    <t>Process Flow: Ore → Concentrate → Blister Copper → Anode Copper → Cathode Copper</t>
  </si>
  <si>
    <t xml:space="preserve">Public </t>
  </si>
  <si>
    <t>Molibdeno (Molybdenum)</t>
  </si>
  <si>
    <t xml:space="preserve">Plata </t>
  </si>
  <si>
    <t xml:space="preserve">Cobre </t>
  </si>
  <si>
    <t xml:space="preserve">Oscar Gonzales Rocha </t>
  </si>
  <si>
    <t xml:space="preserve">Raul Vaca Castro </t>
  </si>
  <si>
    <t xml:space="preserve">Productos Principales </t>
  </si>
  <si>
    <r>
      <t>Company has a </t>
    </r>
    <r>
      <rPr>
        <sz val="12"/>
        <color theme="1"/>
        <rFont val="Aptos Narrow"/>
        <family val="2"/>
        <scheme val="minor"/>
      </rPr>
      <t>44.2</t>
    </r>
    <r>
      <rPr>
        <sz val="13"/>
        <color rgb="FF000000"/>
        <rFont val="Times New Roman"/>
        <family val="1"/>
      </rPr>
      <t>% participation in Compañia Minera Coimolache S.A. (“Coimolache”). Coimolache owns Tantahuatay, a gold mine located in northern Peru.</t>
    </r>
  </si>
  <si>
    <t>term</t>
  </si>
  <si>
    <t>disc</t>
  </si>
  <si>
    <t>Npv</t>
  </si>
  <si>
    <t>Shares</t>
  </si>
  <si>
    <t xml:space="preserve">Estimate </t>
  </si>
  <si>
    <t>Current</t>
  </si>
  <si>
    <t>Upside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</si>
</sst>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9" x14ac:knownFonts="1">
    <font>
      <sz val="12"/>
      <color theme="1"/>
      <name val="Aptos Narrow"/>
      <family val="2"/>
      <scheme val="minor"/>
    </font>
    <font>
      <u/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rgb="FF000000"/>
      <name val="Aptos Narrow"/>
      <family val="2"/>
      <scheme val="minor"/>
    </font>
    <font>
      <u/>
      <sz val="12"/>
      <color rgb="FF000000"/>
      <name val="Aptos Narrow"/>
      <family val="2"/>
      <scheme val="minor"/>
    </font>
    <font>
      <b/>
      <u/>
      <sz val="12"/>
      <color rgb="FF000000"/>
      <name val="Aptos Narrow"/>
      <scheme val="minor"/>
    </font>
    <font>
      <b/>
      <u/>
      <sz val="12"/>
      <color theme="1"/>
      <name val="Aptos Narrow"/>
      <scheme val="minor"/>
    </font>
    <font>
      <sz val="13"/>
      <color rgb="FF000000"/>
      <name val="Times New Roman"/>
      <family val="1"/>
    </font>
    <font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3" fontId="0" fillId="0" borderId="0" xfId="0" applyNumberFormat="1"/>
    <xf numFmtId="3" fontId="1" fillId="0" borderId="0" xfId="0" applyNumberFormat="1" applyFont="1"/>
    <xf numFmtId="1" fontId="0" fillId="0" borderId="0" xfId="0" applyNumberFormat="1"/>
    <xf numFmtId="9" fontId="0" fillId="0" borderId="0" xfId="0" applyNumberFormat="1"/>
    <xf numFmtId="9" fontId="2" fillId="0" borderId="0" xfId="0" applyNumberFormat="1" applyFont="1"/>
    <xf numFmtId="3" fontId="2" fillId="0" borderId="0" xfId="0" applyNumberFormat="1" applyFont="1"/>
    <xf numFmtId="9" fontId="0" fillId="0" borderId="0" xfId="0" applyNumberFormat="1" applyFont="1"/>
    <xf numFmtId="1" fontId="2" fillId="0" borderId="0" xfId="0" applyNumberFormat="1" applyFont="1"/>
    <xf numFmtId="4" fontId="0" fillId="0" borderId="0" xfId="0" applyNumberFormat="1"/>
    <xf numFmtId="4" fontId="2" fillId="0" borderId="0" xfId="0" applyNumberFormat="1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8" fontId="0" fillId="0" borderId="0" xfId="0" applyNumberFormat="1" applyFont="1"/>
    <xf numFmtId="9" fontId="8" fillId="0" borderId="0" xfId="0" applyNumberFormat="1" applyFont="1"/>
    <xf numFmtId="1" fontId="8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CFF68-0FE5-9541-9C3A-1BC7B7C749CC}">
  <dimension ref="B2:L36"/>
  <sheetViews>
    <sheetView tabSelected="1" workbookViewId="0">
      <selection activeCell="C17" sqref="C17"/>
    </sheetView>
  </sheetViews>
  <sheetFormatPr baseColWidth="10" defaultRowHeight="16" x14ac:dyDescent="0.2"/>
  <cols>
    <col min="1" max="1" width="10.83203125" style="1"/>
    <col min="2" max="2" width="14.1640625" style="1" customWidth="1"/>
    <col min="3" max="9" width="10.83203125" style="1"/>
    <col min="10" max="10" width="4" style="1" bestFit="1" customWidth="1"/>
    <col min="11" max="11" width="6.6640625" style="1" bestFit="1" customWidth="1"/>
    <col min="12" max="12" width="5.5" style="1" bestFit="1" customWidth="1"/>
    <col min="13" max="16384" width="10.83203125" style="1"/>
  </cols>
  <sheetData>
    <row r="2" spans="2:12" x14ac:dyDescent="0.2">
      <c r="B2" s="2" t="s">
        <v>9</v>
      </c>
    </row>
    <row r="3" spans="2:12" x14ac:dyDescent="0.2">
      <c r="B3" s="1" t="s">
        <v>6</v>
      </c>
      <c r="C3" s="1" t="s">
        <v>61</v>
      </c>
    </row>
    <row r="4" spans="2:12" x14ac:dyDescent="0.2">
      <c r="B4" s="1" t="s">
        <v>7</v>
      </c>
      <c r="C4" s="1" t="s">
        <v>62</v>
      </c>
      <c r="J4" s="1" t="s">
        <v>0</v>
      </c>
      <c r="K4" s="1">
        <v>93</v>
      </c>
    </row>
    <row r="5" spans="2:12" x14ac:dyDescent="0.2">
      <c r="B5" s="1" t="s">
        <v>8</v>
      </c>
      <c r="C5" s="3">
        <v>1952</v>
      </c>
      <c r="J5" s="1" t="s">
        <v>1</v>
      </c>
      <c r="K5" s="1">
        <v>796.186105</v>
      </c>
      <c r="L5" s="1" t="s">
        <v>10</v>
      </c>
    </row>
    <row r="6" spans="2:12" x14ac:dyDescent="0.2">
      <c r="B6" s="1" t="s">
        <v>57</v>
      </c>
      <c r="C6" s="3">
        <v>1996</v>
      </c>
      <c r="J6" s="1" t="s">
        <v>2</v>
      </c>
      <c r="K6" s="1">
        <f>+K4*K5</f>
        <v>74045.307765000005</v>
      </c>
    </row>
    <row r="7" spans="2:12" x14ac:dyDescent="0.2">
      <c r="J7" s="1" t="s">
        <v>3</v>
      </c>
      <c r="K7" s="1">
        <f>4116.3+218.2</f>
        <v>4334.5</v>
      </c>
      <c r="L7" s="1" t="str">
        <f>+L5</f>
        <v>Q125</v>
      </c>
    </row>
    <row r="8" spans="2:12" x14ac:dyDescent="0.2">
      <c r="J8" s="1" t="s">
        <v>4</v>
      </c>
      <c r="K8" s="1">
        <f>500+6747</f>
        <v>7247</v>
      </c>
      <c r="L8" s="1" t="str">
        <f>+L7</f>
        <v>Q125</v>
      </c>
    </row>
    <row r="9" spans="2:12" x14ac:dyDescent="0.2">
      <c r="J9" s="1" t="s">
        <v>5</v>
      </c>
      <c r="K9" s="1">
        <f>+K6-K7+K8</f>
        <v>76957.807765000005</v>
      </c>
    </row>
    <row r="14" spans="2:12" x14ac:dyDescent="0.2">
      <c r="B14" s="11" t="s">
        <v>47</v>
      </c>
    </row>
    <row r="15" spans="2:12" x14ac:dyDescent="0.2">
      <c r="B15"/>
    </row>
    <row r="16" spans="2:12" x14ac:dyDescent="0.2">
      <c r="B16" s="14" t="s">
        <v>63</v>
      </c>
    </row>
    <row r="17" spans="2:2" x14ac:dyDescent="0.2">
      <c r="B17" s="11" t="s">
        <v>60</v>
      </c>
    </row>
    <row r="18" spans="2:2" x14ac:dyDescent="0.2">
      <c r="B18" s="11" t="s">
        <v>58</v>
      </c>
    </row>
    <row r="19" spans="2:2" x14ac:dyDescent="0.2">
      <c r="B19" s="11" t="s">
        <v>59</v>
      </c>
    </row>
    <row r="20" spans="2:2" x14ac:dyDescent="0.2">
      <c r="B20" s="11" t="s">
        <v>35</v>
      </c>
    </row>
    <row r="21" spans="2:2" x14ac:dyDescent="0.2">
      <c r="B21"/>
    </row>
    <row r="22" spans="2:2" x14ac:dyDescent="0.2">
      <c r="B22" s="12" t="s">
        <v>48</v>
      </c>
    </row>
    <row r="23" spans="2:2" x14ac:dyDescent="0.2">
      <c r="B23" s="11" t="s">
        <v>49</v>
      </c>
    </row>
    <row r="24" spans="2:2" x14ac:dyDescent="0.2">
      <c r="B24" s="11" t="s">
        <v>50</v>
      </c>
    </row>
    <row r="25" spans="2:2" x14ac:dyDescent="0.2">
      <c r="B25" s="11" t="s">
        <v>51</v>
      </c>
    </row>
    <row r="26" spans="2:2" x14ac:dyDescent="0.2">
      <c r="B26" s="11" t="s">
        <v>52</v>
      </c>
    </row>
    <row r="27" spans="2:2" ht="17" x14ac:dyDescent="0.2">
      <c r="B27" s="15" t="s">
        <v>64</v>
      </c>
    </row>
    <row r="28" spans="2:2" x14ac:dyDescent="0.2">
      <c r="B28" s="11"/>
    </row>
    <row r="29" spans="2:2" x14ac:dyDescent="0.2">
      <c r="B29" s="11"/>
    </row>
    <row r="30" spans="2:2" x14ac:dyDescent="0.2">
      <c r="B30" s="11"/>
    </row>
    <row r="31" spans="2:2" x14ac:dyDescent="0.2">
      <c r="B31"/>
    </row>
    <row r="32" spans="2:2" x14ac:dyDescent="0.2">
      <c r="B32" s="13" t="s">
        <v>53</v>
      </c>
    </row>
    <row r="33" spans="2:2" x14ac:dyDescent="0.2">
      <c r="B33" s="11" t="s">
        <v>54</v>
      </c>
    </row>
    <row r="34" spans="2:2" x14ac:dyDescent="0.2">
      <c r="B34" s="11" t="s">
        <v>55</v>
      </c>
    </row>
    <row r="35" spans="2:2" x14ac:dyDescent="0.2">
      <c r="B35" s="11"/>
    </row>
    <row r="36" spans="2:2" x14ac:dyDescent="0.2">
      <c r="B36" s="11" t="s">
        <v>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98D7C-19F5-894F-B9BE-954B5D782C64}">
  <dimension ref="B2:HX41"/>
  <sheetViews>
    <sheetView zoomScale="138" workbookViewId="0">
      <pane xSplit="2" ySplit="2" topLeftCell="T22" activePane="bottomRight" state="frozen"/>
      <selection pane="topRight" activeCell="C1" sqref="C1"/>
      <selection pane="bottomLeft" activeCell="A3" sqref="A3"/>
      <selection pane="bottomRight" activeCell="AI34" sqref="AI34"/>
    </sheetView>
  </sheetViews>
  <sheetFormatPr baseColWidth="10" defaultRowHeight="16" x14ac:dyDescent="0.2"/>
  <cols>
    <col min="1" max="1" width="1.83203125" style="1" customWidth="1"/>
    <col min="2" max="2" width="23.83203125" style="1" bestFit="1" customWidth="1"/>
    <col min="3" max="3" width="6.1640625" style="1" bestFit="1" customWidth="1"/>
    <col min="4" max="6" width="5.6640625" style="1" bestFit="1" customWidth="1"/>
    <col min="7" max="7" width="6.1640625" style="1" bestFit="1" customWidth="1"/>
    <col min="8" max="10" width="5.6640625" style="1" bestFit="1" customWidth="1"/>
    <col min="11" max="11" width="10.83203125" style="1"/>
    <col min="12" max="15" width="6.1640625" style="1" bestFit="1" customWidth="1"/>
    <col min="16" max="16" width="8.83203125" style="1" bestFit="1" customWidth="1"/>
    <col min="17" max="17" width="6.1640625" style="1" bestFit="1" customWidth="1"/>
    <col min="18" max="19" width="7.1640625" style="1" bestFit="1" customWidth="1"/>
    <col min="20" max="20" width="6.1640625" style="1" bestFit="1" customWidth="1"/>
    <col min="21" max="31" width="7.1640625" style="1" bestFit="1" customWidth="1"/>
    <col min="32" max="32" width="7" style="1" bestFit="1" customWidth="1"/>
    <col min="33" max="33" width="12.5" style="1" bestFit="1" customWidth="1"/>
    <col min="34" max="36" width="7" style="1" bestFit="1" customWidth="1"/>
    <col min="37" max="37" width="11.33203125" style="1" bestFit="1" customWidth="1"/>
    <col min="38" max="222" width="7" style="1" bestFit="1" customWidth="1"/>
    <col min="223" max="232" width="8.1640625" style="1" bestFit="1" customWidth="1"/>
    <col min="233" max="16384" width="10.83203125" style="1"/>
  </cols>
  <sheetData>
    <row r="2" spans="2:232" s="3" customFormat="1" x14ac:dyDescent="0.2">
      <c r="C2" s="3" t="s">
        <v>11</v>
      </c>
      <c r="D2" s="3" t="s">
        <v>12</v>
      </c>
      <c r="E2" s="3" t="s">
        <v>13</v>
      </c>
      <c r="F2" s="3" t="s">
        <v>14</v>
      </c>
      <c r="G2" s="3" t="s">
        <v>10</v>
      </c>
      <c r="H2" s="3" t="s">
        <v>15</v>
      </c>
      <c r="I2" s="3" t="s">
        <v>16</v>
      </c>
      <c r="J2" s="3" t="s">
        <v>17</v>
      </c>
      <c r="L2" s="3">
        <v>2015</v>
      </c>
      <c r="M2" s="3">
        <f>+L2+1</f>
        <v>2016</v>
      </c>
      <c r="N2" s="3">
        <f t="shared" ref="N2:AE2" si="0">+M2+1</f>
        <v>2017</v>
      </c>
      <c r="O2" s="3">
        <f t="shared" si="0"/>
        <v>2018</v>
      </c>
      <c r="P2" s="3">
        <f t="shared" si="0"/>
        <v>2019</v>
      </c>
      <c r="Q2" s="3">
        <f t="shared" si="0"/>
        <v>2020</v>
      </c>
      <c r="R2" s="3">
        <f t="shared" si="0"/>
        <v>2021</v>
      </c>
      <c r="S2" s="3">
        <f t="shared" si="0"/>
        <v>2022</v>
      </c>
      <c r="T2" s="3">
        <f t="shared" si="0"/>
        <v>2023</v>
      </c>
      <c r="U2" s="3">
        <f t="shared" si="0"/>
        <v>2024</v>
      </c>
      <c r="V2" s="3">
        <f t="shared" si="0"/>
        <v>2025</v>
      </c>
      <c r="W2" s="3">
        <f t="shared" si="0"/>
        <v>2026</v>
      </c>
      <c r="X2" s="3">
        <f t="shared" si="0"/>
        <v>2027</v>
      </c>
      <c r="Y2" s="3">
        <f t="shared" si="0"/>
        <v>2028</v>
      </c>
      <c r="Z2" s="3">
        <f t="shared" si="0"/>
        <v>2029</v>
      </c>
      <c r="AA2" s="3">
        <f t="shared" si="0"/>
        <v>2030</v>
      </c>
      <c r="AB2" s="3">
        <f t="shared" si="0"/>
        <v>2031</v>
      </c>
      <c r="AC2" s="3">
        <f t="shared" si="0"/>
        <v>2032</v>
      </c>
      <c r="AD2" s="3">
        <f t="shared" si="0"/>
        <v>2033</v>
      </c>
      <c r="AE2" s="3">
        <f t="shared" si="0"/>
        <v>2034</v>
      </c>
      <c r="AF2" s="3">
        <f>+AE2+1</f>
        <v>2035</v>
      </c>
      <c r="AG2" s="3">
        <f t="shared" ref="AG2:CR2" si="1">+AF2+1</f>
        <v>2036</v>
      </c>
      <c r="AH2" s="3">
        <f t="shared" si="1"/>
        <v>2037</v>
      </c>
      <c r="AI2" s="3">
        <f t="shared" si="1"/>
        <v>2038</v>
      </c>
      <c r="AJ2" s="3">
        <f t="shared" si="1"/>
        <v>2039</v>
      </c>
      <c r="AK2" s="3">
        <f t="shared" si="1"/>
        <v>2040</v>
      </c>
      <c r="AL2" s="3">
        <f t="shared" si="1"/>
        <v>2041</v>
      </c>
      <c r="AM2" s="3">
        <f t="shared" si="1"/>
        <v>2042</v>
      </c>
      <c r="AN2" s="3">
        <f t="shared" si="1"/>
        <v>2043</v>
      </c>
      <c r="AO2" s="3">
        <f t="shared" si="1"/>
        <v>2044</v>
      </c>
      <c r="AP2" s="3">
        <f t="shared" si="1"/>
        <v>2045</v>
      </c>
      <c r="AQ2" s="3">
        <f t="shared" si="1"/>
        <v>2046</v>
      </c>
      <c r="AR2" s="3">
        <f t="shared" si="1"/>
        <v>2047</v>
      </c>
      <c r="AS2" s="3">
        <f t="shared" si="1"/>
        <v>2048</v>
      </c>
      <c r="AT2" s="3">
        <f t="shared" si="1"/>
        <v>2049</v>
      </c>
      <c r="AU2" s="3">
        <f t="shared" si="1"/>
        <v>2050</v>
      </c>
      <c r="AV2" s="3">
        <f t="shared" si="1"/>
        <v>2051</v>
      </c>
      <c r="AW2" s="3">
        <f t="shared" si="1"/>
        <v>2052</v>
      </c>
      <c r="AX2" s="3">
        <f t="shared" si="1"/>
        <v>2053</v>
      </c>
      <c r="AY2" s="3">
        <f t="shared" si="1"/>
        <v>2054</v>
      </c>
      <c r="AZ2" s="3">
        <f t="shared" si="1"/>
        <v>2055</v>
      </c>
      <c r="BA2" s="3">
        <f t="shared" si="1"/>
        <v>2056</v>
      </c>
      <c r="BB2" s="3">
        <f t="shared" si="1"/>
        <v>2057</v>
      </c>
      <c r="BC2" s="3">
        <f t="shared" si="1"/>
        <v>2058</v>
      </c>
      <c r="BD2" s="3">
        <f t="shared" si="1"/>
        <v>2059</v>
      </c>
      <c r="BE2" s="3">
        <f t="shared" si="1"/>
        <v>2060</v>
      </c>
      <c r="BF2" s="3">
        <f t="shared" si="1"/>
        <v>2061</v>
      </c>
      <c r="BG2" s="3">
        <f t="shared" si="1"/>
        <v>2062</v>
      </c>
      <c r="BH2" s="3">
        <f t="shared" si="1"/>
        <v>2063</v>
      </c>
      <c r="BI2" s="3">
        <f t="shared" si="1"/>
        <v>2064</v>
      </c>
      <c r="BJ2" s="3">
        <f t="shared" si="1"/>
        <v>2065</v>
      </c>
      <c r="BK2" s="3">
        <f t="shared" si="1"/>
        <v>2066</v>
      </c>
      <c r="BL2" s="3">
        <f t="shared" si="1"/>
        <v>2067</v>
      </c>
      <c r="BM2" s="3">
        <f t="shared" si="1"/>
        <v>2068</v>
      </c>
      <c r="BN2" s="3">
        <f t="shared" si="1"/>
        <v>2069</v>
      </c>
      <c r="BO2" s="3">
        <f t="shared" si="1"/>
        <v>2070</v>
      </c>
      <c r="BP2" s="3">
        <f t="shared" si="1"/>
        <v>2071</v>
      </c>
      <c r="BQ2" s="3">
        <f t="shared" si="1"/>
        <v>2072</v>
      </c>
      <c r="BR2" s="3">
        <f t="shared" si="1"/>
        <v>2073</v>
      </c>
      <c r="BS2" s="3">
        <f t="shared" si="1"/>
        <v>2074</v>
      </c>
      <c r="BT2" s="3">
        <f t="shared" si="1"/>
        <v>2075</v>
      </c>
      <c r="BU2" s="3">
        <f t="shared" si="1"/>
        <v>2076</v>
      </c>
      <c r="BV2" s="3">
        <f t="shared" si="1"/>
        <v>2077</v>
      </c>
      <c r="BW2" s="3">
        <f t="shared" si="1"/>
        <v>2078</v>
      </c>
      <c r="BX2" s="3">
        <f t="shared" si="1"/>
        <v>2079</v>
      </c>
      <c r="BY2" s="3">
        <f t="shared" si="1"/>
        <v>2080</v>
      </c>
      <c r="BZ2" s="3">
        <f t="shared" si="1"/>
        <v>2081</v>
      </c>
      <c r="CA2" s="3">
        <f t="shared" si="1"/>
        <v>2082</v>
      </c>
      <c r="CB2" s="3">
        <f t="shared" si="1"/>
        <v>2083</v>
      </c>
      <c r="CC2" s="3">
        <f t="shared" si="1"/>
        <v>2084</v>
      </c>
      <c r="CD2" s="3">
        <f t="shared" si="1"/>
        <v>2085</v>
      </c>
      <c r="CE2" s="3">
        <f t="shared" si="1"/>
        <v>2086</v>
      </c>
      <c r="CF2" s="3">
        <f t="shared" si="1"/>
        <v>2087</v>
      </c>
      <c r="CG2" s="3">
        <f t="shared" si="1"/>
        <v>2088</v>
      </c>
      <c r="CH2" s="3">
        <f t="shared" si="1"/>
        <v>2089</v>
      </c>
      <c r="CI2" s="3">
        <f t="shared" si="1"/>
        <v>2090</v>
      </c>
      <c r="CJ2" s="3">
        <f t="shared" si="1"/>
        <v>2091</v>
      </c>
      <c r="CK2" s="3">
        <f t="shared" si="1"/>
        <v>2092</v>
      </c>
      <c r="CL2" s="3">
        <f t="shared" si="1"/>
        <v>2093</v>
      </c>
      <c r="CM2" s="3">
        <f t="shared" si="1"/>
        <v>2094</v>
      </c>
      <c r="CN2" s="3">
        <f t="shared" si="1"/>
        <v>2095</v>
      </c>
      <c r="CO2" s="3">
        <f t="shared" si="1"/>
        <v>2096</v>
      </c>
      <c r="CP2" s="3">
        <f t="shared" si="1"/>
        <v>2097</v>
      </c>
      <c r="CQ2" s="3">
        <f t="shared" si="1"/>
        <v>2098</v>
      </c>
      <c r="CR2" s="3">
        <f t="shared" si="1"/>
        <v>2099</v>
      </c>
      <c r="CS2" s="3">
        <f t="shared" ref="CS2:FD2" si="2">+CR2+1</f>
        <v>2100</v>
      </c>
      <c r="CT2" s="3">
        <f t="shared" si="2"/>
        <v>2101</v>
      </c>
      <c r="CU2" s="3">
        <f t="shared" si="2"/>
        <v>2102</v>
      </c>
      <c r="CV2" s="3">
        <f t="shared" si="2"/>
        <v>2103</v>
      </c>
      <c r="CW2" s="3">
        <f t="shared" si="2"/>
        <v>2104</v>
      </c>
      <c r="CX2" s="3">
        <f t="shared" si="2"/>
        <v>2105</v>
      </c>
      <c r="CY2" s="3">
        <f t="shared" si="2"/>
        <v>2106</v>
      </c>
      <c r="CZ2" s="3">
        <f t="shared" si="2"/>
        <v>2107</v>
      </c>
      <c r="DA2" s="3">
        <f t="shared" si="2"/>
        <v>2108</v>
      </c>
      <c r="DB2" s="3">
        <f t="shared" si="2"/>
        <v>2109</v>
      </c>
      <c r="DC2" s="3">
        <f t="shared" si="2"/>
        <v>2110</v>
      </c>
      <c r="DD2" s="3">
        <f t="shared" si="2"/>
        <v>2111</v>
      </c>
      <c r="DE2" s="3">
        <f t="shared" si="2"/>
        <v>2112</v>
      </c>
      <c r="DF2" s="3">
        <f t="shared" si="2"/>
        <v>2113</v>
      </c>
      <c r="DG2" s="3">
        <f t="shared" si="2"/>
        <v>2114</v>
      </c>
      <c r="DH2" s="3">
        <f t="shared" si="2"/>
        <v>2115</v>
      </c>
      <c r="DI2" s="3">
        <f t="shared" si="2"/>
        <v>2116</v>
      </c>
      <c r="DJ2" s="3">
        <f t="shared" si="2"/>
        <v>2117</v>
      </c>
      <c r="DK2" s="3">
        <f t="shared" si="2"/>
        <v>2118</v>
      </c>
      <c r="DL2" s="3">
        <f t="shared" si="2"/>
        <v>2119</v>
      </c>
      <c r="DM2" s="3">
        <f t="shared" si="2"/>
        <v>2120</v>
      </c>
      <c r="DN2" s="3">
        <f t="shared" si="2"/>
        <v>2121</v>
      </c>
      <c r="DO2" s="3">
        <f t="shared" si="2"/>
        <v>2122</v>
      </c>
      <c r="DP2" s="3">
        <f t="shared" si="2"/>
        <v>2123</v>
      </c>
      <c r="DQ2" s="3">
        <f t="shared" si="2"/>
        <v>2124</v>
      </c>
      <c r="DR2" s="3">
        <f t="shared" si="2"/>
        <v>2125</v>
      </c>
      <c r="DS2" s="3">
        <f t="shared" si="2"/>
        <v>2126</v>
      </c>
      <c r="DT2" s="3">
        <f t="shared" si="2"/>
        <v>2127</v>
      </c>
      <c r="DU2" s="3">
        <f t="shared" si="2"/>
        <v>2128</v>
      </c>
      <c r="DV2" s="3">
        <f t="shared" si="2"/>
        <v>2129</v>
      </c>
      <c r="DW2" s="3">
        <f t="shared" si="2"/>
        <v>2130</v>
      </c>
      <c r="DX2" s="3">
        <f t="shared" si="2"/>
        <v>2131</v>
      </c>
      <c r="DY2" s="3">
        <f t="shared" si="2"/>
        <v>2132</v>
      </c>
      <c r="DZ2" s="3">
        <f t="shared" si="2"/>
        <v>2133</v>
      </c>
      <c r="EA2" s="3">
        <f t="shared" si="2"/>
        <v>2134</v>
      </c>
      <c r="EB2" s="3">
        <f t="shared" si="2"/>
        <v>2135</v>
      </c>
      <c r="EC2" s="3">
        <f t="shared" si="2"/>
        <v>2136</v>
      </c>
      <c r="ED2" s="3">
        <f t="shared" si="2"/>
        <v>2137</v>
      </c>
      <c r="EE2" s="3">
        <f t="shared" si="2"/>
        <v>2138</v>
      </c>
      <c r="EF2" s="3">
        <f t="shared" si="2"/>
        <v>2139</v>
      </c>
      <c r="EG2" s="3">
        <f t="shared" si="2"/>
        <v>2140</v>
      </c>
      <c r="EH2" s="3">
        <f t="shared" si="2"/>
        <v>2141</v>
      </c>
      <c r="EI2" s="3">
        <f t="shared" si="2"/>
        <v>2142</v>
      </c>
      <c r="EJ2" s="3">
        <f t="shared" si="2"/>
        <v>2143</v>
      </c>
      <c r="EK2" s="3">
        <f t="shared" si="2"/>
        <v>2144</v>
      </c>
      <c r="EL2" s="3">
        <f t="shared" si="2"/>
        <v>2145</v>
      </c>
      <c r="EM2" s="3">
        <f t="shared" si="2"/>
        <v>2146</v>
      </c>
      <c r="EN2" s="3">
        <f t="shared" si="2"/>
        <v>2147</v>
      </c>
      <c r="EO2" s="3">
        <f t="shared" si="2"/>
        <v>2148</v>
      </c>
      <c r="EP2" s="3">
        <f t="shared" si="2"/>
        <v>2149</v>
      </c>
      <c r="EQ2" s="3">
        <f t="shared" si="2"/>
        <v>2150</v>
      </c>
      <c r="ER2" s="3">
        <f t="shared" si="2"/>
        <v>2151</v>
      </c>
      <c r="ES2" s="3">
        <f t="shared" si="2"/>
        <v>2152</v>
      </c>
      <c r="ET2" s="3">
        <f t="shared" si="2"/>
        <v>2153</v>
      </c>
      <c r="EU2" s="3">
        <f t="shared" si="2"/>
        <v>2154</v>
      </c>
      <c r="EV2" s="3">
        <f t="shared" si="2"/>
        <v>2155</v>
      </c>
      <c r="EW2" s="3">
        <f t="shared" si="2"/>
        <v>2156</v>
      </c>
      <c r="EX2" s="3">
        <f t="shared" si="2"/>
        <v>2157</v>
      </c>
      <c r="EY2" s="3">
        <f t="shared" si="2"/>
        <v>2158</v>
      </c>
      <c r="EZ2" s="3">
        <f t="shared" si="2"/>
        <v>2159</v>
      </c>
      <c r="FA2" s="3">
        <f t="shared" si="2"/>
        <v>2160</v>
      </c>
      <c r="FB2" s="3">
        <f t="shared" si="2"/>
        <v>2161</v>
      </c>
      <c r="FC2" s="3">
        <f t="shared" si="2"/>
        <v>2162</v>
      </c>
      <c r="FD2" s="3">
        <f t="shared" si="2"/>
        <v>2163</v>
      </c>
      <c r="FE2" s="3">
        <f t="shared" ref="FE2:HP2" si="3">+FD2+1</f>
        <v>2164</v>
      </c>
      <c r="FF2" s="3">
        <f t="shared" si="3"/>
        <v>2165</v>
      </c>
      <c r="FG2" s="3">
        <f t="shared" si="3"/>
        <v>2166</v>
      </c>
      <c r="FH2" s="3">
        <f t="shared" si="3"/>
        <v>2167</v>
      </c>
      <c r="FI2" s="3">
        <f t="shared" si="3"/>
        <v>2168</v>
      </c>
      <c r="FJ2" s="3">
        <f t="shared" si="3"/>
        <v>2169</v>
      </c>
      <c r="FK2" s="3">
        <f t="shared" si="3"/>
        <v>2170</v>
      </c>
      <c r="FL2" s="3">
        <f t="shared" si="3"/>
        <v>2171</v>
      </c>
      <c r="FM2" s="3">
        <f t="shared" si="3"/>
        <v>2172</v>
      </c>
      <c r="FN2" s="3">
        <f t="shared" si="3"/>
        <v>2173</v>
      </c>
      <c r="FO2" s="3">
        <f t="shared" si="3"/>
        <v>2174</v>
      </c>
      <c r="FP2" s="3">
        <f t="shared" si="3"/>
        <v>2175</v>
      </c>
      <c r="FQ2" s="3">
        <f t="shared" si="3"/>
        <v>2176</v>
      </c>
      <c r="FR2" s="3">
        <f t="shared" si="3"/>
        <v>2177</v>
      </c>
      <c r="FS2" s="3">
        <f t="shared" si="3"/>
        <v>2178</v>
      </c>
      <c r="FT2" s="3">
        <f t="shared" si="3"/>
        <v>2179</v>
      </c>
      <c r="FU2" s="3">
        <f t="shared" si="3"/>
        <v>2180</v>
      </c>
      <c r="FV2" s="3">
        <f t="shared" si="3"/>
        <v>2181</v>
      </c>
      <c r="FW2" s="3">
        <f t="shared" si="3"/>
        <v>2182</v>
      </c>
      <c r="FX2" s="3">
        <f t="shared" si="3"/>
        <v>2183</v>
      </c>
      <c r="FY2" s="3">
        <f t="shared" si="3"/>
        <v>2184</v>
      </c>
      <c r="FZ2" s="3">
        <f t="shared" si="3"/>
        <v>2185</v>
      </c>
      <c r="GA2" s="3">
        <f t="shared" si="3"/>
        <v>2186</v>
      </c>
      <c r="GB2" s="3">
        <f t="shared" si="3"/>
        <v>2187</v>
      </c>
      <c r="GC2" s="3">
        <f t="shared" si="3"/>
        <v>2188</v>
      </c>
      <c r="GD2" s="3">
        <f t="shared" si="3"/>
        <v>2189</v>
      </c>
      <c r="GE2" s="3">
        <f t="shared" si="3"/>
        <v>2190</v>
      </c>
      <c r="GF2" s="3">
        <f t="shared" si="3"/>
        <v>2191</v>
      </c>
      <c r="GG2" s="3">
        <f t="shared" si="3"/>
        <v>2192</v>
      </c>
      <c r="GH2" s="3">
        <f t="shared" si="3"/>
        <v>2193</v>
      </c>
      <c r="GI2" s="3">
        <f t="shared" si="3"/>
        <v>2194</v>
      </c>
      <c r="GJ2" s="3">
        <f t="shared" si="3"/>
        <v>2195</v>
      </c>
      <c r="GK2" s="3">
        <f t="shared" si="3"/>
        <v>2196</v>
      </c>
      <c r="GL2" s="3">
        <f t="shared" si="3"/>
        <v>2197</v>
      </c>
      <c r="GM2" s="3">
        <f t="shared" si="3"/>
        <v>2198</v>
      </c>
      <c r="GN2" s="3">
        <f t="shared" si="3"/>
        <v>2199</v>
      </c>
      <c r="GO2" s="3">
        <f t="shared" si="3"/>
        <v>2200</v>
      </c>
      <c r="GP2" s="3">
        <f t="shared" si="3"/>
        <v>2201</v>
      </c>
      <c r="GQ2" s="3">
        <f t="shared" si="3"/>
        <v>2202</v>
      </c>
      <c r="GR2" s="3">
        <f t="shared" si="3"/>
        <v>2203</v>
      </c>
      <c r="GS2" s="3">
        <f t="shared" si="3"/>
        <v>2204</v>
      </c>
      <c r="GT2" s="3">
        <f t="shared" si="3"/>
        <v>2205</v>
      </c>
      <c r="GU2" s="3">
        <f t="shared" si="3"/>
        <v>2206</v>
      </c>
      <c r="GV2" s="3">
        <f t="shared" si="3"/>
        <v>2207</v>
      </c>
      <c r="GW2" s="3">
        <f t="shared" si="3"/>
        <v>2208</v>
      </c>
      <c r="GX2" s="3">
        <f t="shared" si="3"/>
        <v>2209</v>
      </c>
      <c r="GY2" s="3">
        <f t="shared" si="3"/>
        <v>2210</v>
      </c>
      <c r="GZ2" s="3">
        <f t="shared" si="3"/>
        <v>2211</v>
      </c>
      <c r="HA2" s="3">
        <f t="shared" si="3"/>
        <v>2212</v>
      </c>
      <c r="HB2" s="3">
        <f t="shared" si="3"/>
        <v>2213</v>
      </c>
      <c r="HC2" s="3">
        <f t="shared" si="3"/>
        <v>2214</v>
      </c>
      <c r="HD2" s="3">
        <f t="shared" si="3"/>
        <v>2215</v>
      </c>
      <c r="HE2" s="3">
        <f t="shared" si="3"/>
        <v>2216</v>
      </c>
      <c r="HF2" s="3">
        <f t="shared" si="3"/>
        <v>2217</v>
      </c>
      <c r="HG2" s="3">
        <f t="shared" si="3"/>
        <v>2218</v>
      </c>
      <c r="HH2" s="3">
        <f t="shared" si="3"/>
        <v>2219</v>
      </c>
      <c r="HI2" s="3">
        <f t="shared" si="3"/>
        <v>2220</v>
      </c>
      <c r="HJ2" s="3">
        <f t="shared" si="3"/>
        <v>2221</v>
      </c>
      <c r="HK2" s="3">
        <f t="shared" si="3"/>
        <v>2222</v>
      </c>
      <c r="HL2" s="3">
        <f t="shared" si="3"/>
        <v>2223</v>
      </c>
      <c r="HM2" s="3">
        <f t="shared" si="3"/>
        <v>2224</v>
      </c>
      <c r="HN2" s="3">
        <f t="shared" si="3"/>
        <v>2225</v>
      </c>
      <c r="HO2" s="3">
        <f t="shared" si="3"/>
        <v>2226</v>
      </c>
      <c r="HP2" s="3">
        <f t="shared" si="3"/>
        <v>2227</v>
      </c>
      <c r="HQ2" s="3">
        <f t="shared" ref="HQ2:HX2" si="4">+HP2+1</f>
        <v>2228</v>
      </c>
      <c r="HR2" s="3">
        <f t="shared" si="4"/>
        <v>2229</v>
      </c>
      <c r="HS2" s="3">
        <f t="shared" si="4"/>
        <v>2230</v>
      </c>
      <c r="HT2" s="3">
        <f t="shared" si="4"/>
        <v>2231</v>
      </c>
      <c r="HU2" s="3">
        <f t="shared" si="4"/>
        <v>2232</v>
      </c>
      <c r="HV2" s="3">
        <f t="shared" si="4"/>
        <v>2233</v>
      </c>
      <c r="HW2" s="3">
        <f t="shared" si="4"/>
        <v>2234</v>
      </c>
      <c r="HX2" s="3">
        <f t="shared" si="4"/>
        <v>2235</v>
      </c>
    </row>
    <row r="3" spans="2:232" s="3" customFormat="1" x14ac:dyDescent="0.2">
      <c r="B3" s="3" t="s">
        <v>38</v>
      </c>
      <c r="G3" s="3">
        <v>140.5</v>
      </c>
    </row>
    <row r="4" spans="2:232" s="3" customFormat="1" x14ac:dyDescent="0.2">
      <c r="B4" s="3" t="s">
        <v>39</v>
      </c>
      <c r="G4" s="3">
        <v>91.2</v>
      </c>
    </row>
    <row r="5" spans="2:232" s="3" customFormat="1" x14ac:dyDescent="0.2">
      <c r="B5" s="3" t="s">
        <v>40</v>
      </c>
      <c r="G5" s="3">
        <v>61</v>
      </c>
    </row>
    <row r="6" spans="2:232" s="3" customFormat="1" x14ac:dyDescent="0.2">
      <c r="B6" s="3" t="s">
        <v>41</v>
      </c>
      <c r="G6" s="3">
        <v>231.2</v>
      </c>
    </row>
    <row r="7" spans="2:232" s="3" customFormat="1" x14ac:dyDescent="0.2">
      <c r="B7" s="3" t="s">
        <v>42</v>
      </c>
      <c r="G7" s="3">
        <v>5.7</v>
      </c>
    </row>
    <row r="8" spans="2:232" s="8" customFormat="1" x14ac:dyDescent="0.2">
      <c r="B8" s="8" t="s">
        <v>43</v>
      </c>
      <c r="G8" s="8">
        <f>SUM(G3:G7)</f>
        <v>529.6</v>
      </c>
    </row>
    <row r="9" spans="2:232" s="3" customFormat="1" x14ac:dyDescent="0.2">
      <c r="B9" s="3" t="s">
        <v>44</v>
      </c>
      <c r="G9" s="3">
        <v>16.899999999999999</v>
      </c>
    </row>
    <row r="10" spans="2:232" s="3" customFormat="1" x14ac:dyDescent="0.2">
      <c r="B10" s="3" t="s">
        <v>46</v>
      </c>
      <c r="G10" s="3">
        <v>5.4</v>
      </c>
    </row>
    <row r="11" spans="2:232" s="3" customFormat="1" x14ac:dyDescent="0.2">
      <c r="B11" s="3" t="s">
        <v>45</v>
      </c>
      <c r="G11" s="3">
        <v>86.8</v>
      </c>
    </row>
    <row r="12" spans="2:232" s="3" customFormat="1" x14ac:dyDescent="0.2"/>
    <row r="13" spans="2:232" s="3" customFormat="1" x14ac:dyDescent="0.2"/>
    <row r="14" spans="2:232" x14ac:dyDescent="0.2">
      <c r="B14" s="1" t="s">
        <v>32</v>
      </c>
      <c r="C14" s="1">
        <v>2043.7</v>
      </c>
      <c r="G14" s="1">
        <v>2432</v>
      </c>
    </row>
    <row r="15" spans="2:232" x14ac:dyDescent="0.2">
      <c r="B15" s="1" t="s">
        <v>33</v>
      </c>
      <c r="C15" s="1">
        <v>273.60000000000002</v>
      </c>
      <c r="G15" s="1">
        <v>300.5</v>
      </c>
    </row>
    <row r="16" spans="2:232" x14ac:dyDescent="0.2">
      <c r="B16" s="1" t="s">
        <v>34</v>
      </c>
      <c r="C16" s="1">
        <v>111.6</v>
      </c>
      <c r="G16" s="1">
        <v>176.6</v>
      </c>
    </row>
    <row r="17" spans="2:232" x14ac:dyDescent="0.2">
      <c r="B17" s="1" t="s">
        <v>35</v>
      </c>
      <c r="C17" s="1">
        <v>70.099999999999994</v>
      </c>
      <c r="G17" s="1">
        <v>111.4</v>
      </c>
      <c r="P17" s="9"/>
    </row>
    <row r="18" spans="2:232" x14ac:dyDescent="0.2">
      <c r="B18" s="1" t="s">
        <v>30</v>
      </c>
      <c r="C18" s="1">
        <v>100.8</v>
      </c>
      <c r="G18" s="1">
        <v>101.4</v>
      </c>
      <c r="P18" s="9"/>
    </row>
    <row r="19" spans="2:232" s="6" customFormat="1" x14ac:dyDescent="0.2">
      <c r="B19" s="6" t="s">
        <v>18</v>
      </c>
      <c r="C19" s="6">
        <f>SUM(C14:C18)</f>
        <v>2599.8000000000002</v>
      </c>
      <c r="G19" s="6">
        <f>SUM(G14:G18)</f>
        <v>3121.9</v>
      </c>
      <c r="L19" s="6">
        <v>5045.8999999999996</v>
      </c>
      <c r="M19" s="6">
        <v>5379.8</v>
      </c>
      <c r="N19" s="6">
        <v>6654.5</v>
      </c>
      <c r="O19" s="6">
        <v>7096.7</v>
      </c>
      <c r="P19" s="10">
        <v>7285.6</v>
      </c>
      <c r="Q19" s="6">
        <v>7984.9</v>
      </c>
      <c r="R19" s="6">
        <v>10934.1</v>
      </c>
      <c r="S19" s="6">
        <v>10047.9</v>
      </c>
      <c r="T19" s="6">
        <v>9895.7999999999993</v>
      </c>
      <c r="U19" s="6">
        <v>11433.4</v>
      </c>
      <c r="V19" s="6">
        <f>+U19*1.1</f>
        <v>12576.74</v>
      </c>
      <c r="W19" s="6">
        <f>+V19*1.08</f>
        <v>13582.879200000001</v>
      </c>
      <c r="X19" s="6">
        <f t="shared" ref="X19:AE19" si="5">+W19*1.08</f>
        <v>14669.509536000001</v>
      </c>
      <c r="Y19" s="6">
        <f t="shared" si="5"/>
        <v>15843.070298880002</v>
      </c>
      <c r="Z19" s="6">
        <f t="shared" si="5"/>
        <v>17110.515922790404</v>
      </c>
      <c r="AA19" s="6">
        <f t="shared" si="5"/>
        <v>18479.357196613637</v>
      </c>
      <c r="AB19" s="6">
        <f t="shared" si="5"/>
        <v>19957.705772342728</v>
      </c>
      <c r="AC19" s="6">
        <f t="shared" si="5"/>
        <v>21554.322234130148</v>
      </c>
      <c r="AD19" s="6">
        <f t="shared" si="5"/>
        <v>23278.668012860562</v>
      </c>
      <c r="AE19" s="6">
        <f t="shared" si="5"/>
        <v>25140.961453889409</v>
      </c>
    </row>
    <row r="20" spans="2:232" x14ac:dyDescent="0.2">
      <c r="B20" s="1" t="s">
        <v>3</v>
      </c>
      <c r="C20" s="1">
        <v>1157.5999999999999</v>
      </c>
      <c r="G20" s="1">
        <v>1319.2</v>
      </c>
      <c r="S20" s="1">
        <v>4649.1000000000004</v>
      </c>
      <c r="T20" s="1">
        <v>4687.7</v>
      </c>
      <c r="U20" s="1">
        <v>4841.5</v>
      </c>
      <c r="V20" s="1">
        <f>+V$19*(U20/U$19)</f>
        <v>5325.6500000000005</v>
      </c>
      <c r="W20" s="1">
        <f t="shared" ref="W20:AE20" si="6">+W$19*(V20/V$19)</f>
        <v>5751.7020000000011</v>
      </c>
      <c r="X20" s="1">
        <f t="shared" si="6"/>
        <v>6211.8381600000012</v>
      </c>
      <c r="Y20" s="1">
        <f t="shared" si="6"/>
        <v>6708.7852128000013</v>
      </c>
      <c r="Z20" s="1">
        <f t="shared" si="6"/>
        <v>7245.4880298240023</v>
      </c>
      <c r="AA20" s="1">
        <f t="shared" si="6"/>
        <v>7825.1270722099225</v>
      </c>
      <c r="AB20" s="1">
        <f t="shared" si="6"/>
        <v>8451.1372379867171</v>
      </c>
      <c r="AC20" s="1">
        <f t="shared" si="6"/>
        <v>9127.2282170256549</v>
      </c>
      <c r="AD20" s="1">
        <f t="shared" si="6"/>
        <v>9857.4064743877079</v>
      </c>
      <c r="AE20" s="1">
        <f t="shared" si="6"/>
        <v>10645.998992338726</v>
      </c>
    </row>
    <row r="21" spans="2:232" x14ac:dyDescent="0.2">
      <c r="B21" s="1" t="s">
        <v>19</v>
      </c>
      <c r="C21" s="1">
        <v>30.8</v>
      </c>
      <c r="G21" s="1">
        <v>31.7</v>
      </c>
      <c r="S21" s="1">
        <v>125</v>
      </c>
      <c r="T21" s="1">
        <v>127.2</v>
      </c>
      <c r="U21" s="1">
        <v>130.5</v>
      </c>
      <c r="V21" s="1">
        <f>+V$19*(U21/U$19)</f>
        <v>143.55000000000001</v>
      </c>
      <c r="W21" s="1">
        <f t="shared" ref="W21:AE21" si="7">+W$19*(V21/V$19)</f>
        <v>155.03400000000002</v>
      </c>
      <c r="X21" s="1">
        <f t="shared" si="7"/>
        <v>167.43672000000004</v>
      </c>
      <c r="Y21" s="1">
        <f t="shared" si="7"/>
        <v>180.83165760000003</v>
      </c>
      <c r="Z21" s="1">
        <f t="shared" si="7"/>
        <v>195.29819020800005</v>
      </c>
      <c r="AA21" s="1">
        <f t="shared" si="7"/>
        <v>210.92204542464006</v>
      </c>
      <c r="AB21" s="1">
        <f t="shared" si="7"/>
        <v>227.79580905861127</v>
      </c>
      <c r="AC21" s="1">
        <f t="shared" si="7"/>
        <v>246.01947378330021</v>
      </c>
      <c r="AD21" s="1">
        <f t="shared" si="7"/>
        <v>265.70103168596427</v>
      </c>
      <c r="AE21" s="1">
        <f t="shared" si="7"/>
        <v>286.95711422084139</v>
      </c>
    </row>
    <row r="22" spans="2:232" x14ac:dyDescent="0.2">
      <c r="B22" s="1" t="s">
        <v>20</v>
      </c>
      <c r="C22" s="1">
        <v>209</v>
      </c>
      <c r="G22" s="1">
        <v>223.8</v>
      </c>
      <c r="S22" s="1">
        <v>796.3</v>
      </c>
      <c r="T22" s="1">
        <v>833.6</v>
      </c>
      <c r="U22" s="1">
        <v>845.9</v>
      </c>
      <c r="V22" s="1">
        <f>+V$19*(U22/U$19)</f>
        <v>930.49</v>
      </c>
      <c r="W22" s="1">
        <f t="shared" ref="W22:AE22" si="8">+W$19*(V22/V$19)</f>
        <v>1004.9292000000002</v>
      </c>
      <c r="X22" s="1">
        <f t="shared" si="8"/>
        <v>1085.3235360000001</v>
      </c>
      <c r="Y22" s="1">
        <f t="shared" si="8"/>
        <v>1172.1494188800002</v>
      </c>
      <c r="Z22" s="1">
        <f t="shared" si="8"/>
        <v>1265.9213723904004</v>
      </c>
      <c r="AA22" s="1">
        <f t="shared" si="8"/>
        <v>1367.1950821816324</v>
      </c>
      <c r="AB22" s="1">
        <f t="shared" si="8"/>
        <v>1476.570688756163</v>
      </c>
      <c r="AC22" s="1">
        <f t="shared" si="8"/>
        <v>1594.6963438566563</v>
      </c>
      <c r="AD22" s="1">
        <f t="shared" si="8"/>
        <v>1722.2720513651889</v>
      </c>
      <c r="AE22" s="1">
        <f t="shared" si="8"/>
        <v>1860.0538154744042</v>
      </c>
    </row>
    <row r="23" spans="2:232" x14ac:dyDescent="0.2">
      <c r="B23" s="1" t="s">
        <v>21</v>
      </c>
      <c r="C23" s="1">
        <v>12.7</v>
      </c>
      <c r="G23" s="1">
        <v>11.7</v>
      </c>
      <c r="S23" s="1">
        <v>41.7</v>
      </c>
      <c r="T23" s="1">
        <v>55</v>
      </c>
      <c r="U23" s="1">
        <v>60.9</v>
      </c>
      <c r="V23" s="1">
        <f>+V$19*(U23/U$19)</f>
        <v>66.989999999999995</v>
      </c>
      <c r="W23" s="1">
        <f t="shared" ref="W23:AE23" si="9">+W$19*(V23/V$19)</f>
        <v>72.349199999999996</v>
      </c>
      <c r="X23" s="1">
        <f t="shared" si="9"/>
        <v>78.137135999999998</v>
      </c>
      <c r="Y23" s="1">
        <f t="shared" si="9"/>
        <v>84.388106879999995</v>
      </c>
      <c r="Z23" s="1">
        <f t="shared" si="9"/>
        <v>91.13915543040001</v>
      </c>
      <c r="AA23" s="1">
        <f t="shared" si="9"/>
        <v>98.43028786483201</v>
      </c>
      <c r="AB23" s="1">
        <f t="shared" si="9"/>
        <v>106.30471089401857</v>
      </c>
      <c r="AC23" s="1">
        <f t="shared" si="9"/>
        <v>114.80908776554007</v>
      </c>
      <c r="AD23" s="1">
        <f t="shared" si="9"/>
        <v>123.99381478678329</v>
      </c>
      <c r="AE23" s="1">
        <f t="shared" si="9"/>
        <v>133.91331996972596</v>
      </c>
    </row>
    <row r="24" spans="2:232" x14ac:dyDescent="0.2">
      <c r="B24" s="1" t="s">
        <v>22</v>
      </c>
      <c r="C24" s="1">
        <f>+C19-SUM(C20:C23)</f>
        <v>1189.7000000000003</v>
      </c>
      <c r="G24" s="1">
        <f>+G19-SUM(G20:G23)</f>
        <v>1535.5</v>
      </c>
      <c r="S24" s="1">
        <f>+S19-SUM(S20:S23)</f>
        <v>4435.7999999999993</v>
      </c>
      <c r="T24" s="1">
        <f>+T19-SUM(T20:T23)</f>
        <v>4192.2999999999993</v>
      </c>
      <c r="U24" s="1">
        <f>+U19-SUM(U20:U23)</f>
        <v>5554.6</v>
      </c>
      <c r="V24" s="1">
        <f>+V19-SUM(V20:V23)</f>
        <v>6110.0599999999995</v>
      </c>
      <c r="W24" s="1">
        <f t="shared" ref="W24:AE24" si="10">+W19-SUM(W20:W23)</f>
        <v>6598.8648000000003</v>
      </c>
      <c r="X24" s="1">
        <f t="shared" si="10"/>
        <v>7126.7739840000004</v>
      </c>
      <c r="Y24" s="1">
        <f t="shared" si="10"/>
        <v>7696.9159027200003</v>
      </c>
      <c r="Z24" s="1">
        <f t="shared" si="10"/>
        <v>8312.6691749376023</v>
      </c>
      <c r="AA24" s="1">
        <f t="shared" si="10"/>
        <v>8977.6827089326107</v>
      </c>
      <c r="AB24" s="1">
        <f t="shared" si="10"/>
        <v>9695.8973256472182</v>
      </c>
      <c r="AC24" s="1">
        <f t="shared" si="10"/>
        <v>10471.569111698996</v>
      </c>
      <c r="AD24" s="1">
        <f t="shared" si="10"/>
        <v>11309.294640634917</v>
      </c>
      <c r="AE24" s="1">
        <f t="shared" si="10"/>
        <v>12214.038211885712</v>
      </c>
    </row>
    <row r="25" spans="2:232" x14ac:dyDescent="0.2">
      <c r="B25" s="1" t="s">
        <v>23</v>
      </c>
      <c r="C25" s="1">
        <v>-94.2</v>
      </c>
      <c r="G25" s="1">
        <v>-102.3</v>
      </c>
      <c r="S25" s="1">
        <v>-387.1</v>
      </c>
      <c r="T25" s="1">
        <v>-376.3</v>
      </c>
      <c r="U25" s="1">
        <v>-376.5</v>
      </c>
      <c r="V25" s="1">
        <f>+V$24*(U25/U$24)</f>
        <v>-414.14999999999992</v>
      </c>
      <c r="W25" s="1">
        <f t="shared" ref="W25:AE25" si="11">+W$24*(V25/V$24)</f>
        <v>-447.28199999999998</v>
      </c>
      <c r="X25" s="1">
        <f t="shared" si="11"/>
        <v>-483.06455999999997</v>
      </c>
      <c r="Y25" s="1">
        <f t="shared" si="11"/>
        <v>-521.7097248</v>
      </c>
      <c r="Z25" s="1">
        <f t="shared" si="11"/>
        <v>-563.44650278400013</v>
      </c>
      <c r="AA25" s="1">
        <f t="shared" si="11"/>
        <v>-608.5222230067202</v>
      </c>
      <c r="AB25" s="1">
        <f t="shared" si="11"/>
        <v>-657.2040008472577</v>
      </c>
      <c r="AC25" s="1">
        <f t="shared" si="11"/>
        <v>-709.78032091503837</v>
      </c>
      <c r="AD25" s="1">
        <f t="shared" si="11"/>
        <v>-766.56274658824145</v>
      </c>
      <c r="AE25" s="1">
        <f t="shared" si="11"/>
        <v>-827.88776631530095</v>
      </c>
    </row>
    <row r="26" spans="2:232" x14ac:dyDescent="0.2">
      <c r="B26" s="1" t="s">
        <v>24</v>
      </c>
      <c r="C26" s="1">
        <v>13.7</v>
      </c>
      <c r="G26" s="1">
        <v>10.4</v>
      </c>
      <c r="S26" s="1">
        <v>47</v>
      </c>
      <c r="T26" s="1">
        <v>49.6</v>
      </c>
      <c r="U26" s="1">
        <v>42.4</v>
      </c>
      <c r="V26" s="1">
        <f>+V$24*(U26/U$24)</f>
        <v>46.639999999999993</v>
      </c>
      <c r="W26" s="1">
        <f t="shared" ref="W26:AE26" si="12">+W$24*(V26/V$24)</f>
        <v>50.371200000000002</v>
      </c>
      <c r="X26" s="1">
        <f t="shared" si="12"/>
        <v>54.400896000000003</v>
      </c>
      <c r="Y26" s="1">
        <f t="shared" si="12"/>
        <v>58.752967679999998</v>
      </c>
      <c r="Z26" s="1">
        <f t="shared" si="12"/>
        <v>63.453205094400012</v>
      </c>
      <c r="AA26" s="1">
        <f t="shared" si="12"/>
        <v>68.529461501952014</v>
      </c>
      <c r="AB26" s="1">
        <f t="shared" si="12"/>
        <v>74.011818422108163</v>
      </c>
      <c r="AC26" s="1">
        <f t="shared" si="12"/>
        <v>79.932763895876818</v>
      </c>
      <c r="AD26" s="1">
        <f t="shared" si="12"/>
        <v>86.327385007546965</v>
      </c>
      <c r="AE26" s="1">
        <f t="shared" si="12"/>
        <v>93.233575808150746</v>
      </c>
    </row>
    <row r="27" spans="2:232" x14ac:dyDescent="0.2">
      <c r="B27" s="1" t="s">
        <v>25</v>
      </c>
      <c r="C27" s="1">
        <v>27.3</v>
      </c>
      <c r="G27" s="1">
        <v>48.7</v>
      </c>
      <c r="S27" s="1">
        <v>117.1</v>
      </c>
      <c r="T27" s="1">
        <v>3.6</v>
      </c>
      <c r="U27" s="1">
        <v>5.5</v>
      </c>
      <c r="V27" s="1">
        <f>+V$24*(U27/U$24)</f>
        <v>6.0499999999999989</v>
      </c>
      <c r="W27" s="1">
        <f t="shared" ref="W27:AE27" si="13">+W$24*(V27/V$24)</f>
        <v>6.5339999999999998</v>
      </c>
      <c r="X27" s="1">
        <f t="shared" si="13"/>
        <v>7.0567199999999994</v>
      </c>
      <c r="Y27" s="1">
        <f t="shared" si="13"/>
        <v>7.6212575999999999</v>
      </c>
      <c r="Z27" s="1">
        <f t="shared" si="13"/>
        <v>8.2309582080000006</v>
      </c>
      <c r="AA27" s="1">
        <f t="shared" si="13"/>
        <v>8.8894348646400019</v>
      </c>
      <c r="AB27" s="1">
        <f t="shared" si="13"/>
        <v>9.6005896538112001</v>
      </c>
      <c r="AC27" s="1">
        <f t="shared" si="13"/>
        <v>10.368636826116097</v>
      </c>
      <c r="AD27" s="1">
        <f t="shared" si="13"/>
        <v>11.198127772205385</v>
      </c>
      <c r="AE27" s="1">
        <f t="shared" si="13"/>
        <v>12.093977993981818</v>
      </c>
    </row>
    <row r="28" spans="2:232" x14ac:dyDescent="0.2">
      <c r="B28" s="1" t="s">
        <v>26</v>
      </c>
      <c r="C28" s="1">
        <v>19</v>
      </c>
      <c r="G28" s="1">
        <v>-13.7</v>
      </c>
      <c r="S28" s="1">
        <v>35</v>
      </c>
      <c r="T28" s="1">
        <v>86.6</v>
      </c>
      <c r="U28" s="1">
        <v>131.4</v>
      </c>
      <c r="V28" s="1">
        <f>+V$24*(U28/U$24)</f>
        <v>144.54</v>
      </c>
      <c r="W28" s="1">
        <f t="shared" ref="W28:AE28" si="14">+W$24*(V28/V$24)</f>
        <v>156.10320000000002</v>
      </c>
      <c r="X28" s="1">
        <f t="shared" si="14"/>
        <v>168.59145600000002</v>
      </c>
      <c r="Y28" s="1">
        <f t="shared" si="14"/>
        <v>182.07877248000003</v>
      </c>
      <c r="Z28" s="1">
        <f t="shared" si="14"/>
        <v>196.64507427840007</v>
      </c>
      <c r="AA28" s="1">
        <f t="shared" si="14"/>
        <v>212.37668022067209</v>
      </c>
      <c r="AB28" s="1">
        <f t="shared" si="14"/>
        <v>229.36681463832579</v>
      </c>
      <c r="AC28" s="1">
        <f t="shared" si="14"/>
        <v>247.71615980939188</v>
      </c>
      <c r="AD28" s="1">
        <f t="shared" si="14"/>
        <v>267.53345259414323</v>
      </c>
      <c r="AE28" s="1">
        <f t="shared" si="14"/>
        <v>288.93612880167473</v>
      </c>
    </row>
    <row r="29" spans="2:232" x14ac:dyDescent="0.2">
      <c r="B29" s="1" t="s">
        <v>27</v>
      </c>
      <c r="C29" s="1">
        <f>+C24+SUM(C25:C28)</f>
        <v>1155.5000000000002</v>
      </c>
      <c r="G29" s="1">
        <f>+G24+SUM(G25:G28)</f>
        <v>1478.6</v>
      </c>
      <c r="S29" s="1">
        <f>+S24+SUM(S25:S28)</f>
        <v>4247.7999999999993</v>
      </c>
      <c r="T29" s="1">
        <f>+T24+SUM(T25:T28)</f>
        <v>3955.7999999999993</v>
      </c>
      <c r="U29" s="1">
        <f>+U24+SUM(U25:U28)</f>
        <v>5357.4000000000005</v>
      </c>
      <c r="V29" s="1">
        <f>+V24+SUM(V25:V28)</f>
        <v>5893.1399999999994</v>
      </c>
      <c r="W29" s="1">
        <f t="shared" ref="W29:AE29" si="15">+W24+SUM(W25:W28)</f>
        <v>6364.5912000000008</v>
      </c>
      <c r="X29" s="1">
        <f t="shared" si="15"/>
        <v>6873.7584960000004</v>
      </c>
      <c r="Y29" s="1">
        <f t="shared" si="15"/>
        <v>7423.6591756800008</v>
      </c>
      <c r="Z29" s="1">
        <f t="shared" si="15"/>
        <v>8017.5519097344022</v>
      </c>
      <c r="AA29" s="1">
        <f t="shared" si="15"/>
        <v>8658.9560625131544</v>
      </c>
      <c r="AB29" s="1">
        <f t="shared" si="15"/>
        <v>9351.6725475142048</v>
      </c>
      <c r="AC29" s="1">
        <f t="shared" si="15"/>
        <v>10099.806351315343</v>
      </c>
      <c r="AD29" s="1">
        <f t="shared" si="15"/>
        <v>10907.790859420571</v>
      </c>
      <c r="AE29" s="1">
        <f t="shared" si="15"/>
        <v>11780.41412817422</v>
      </c>
    </row>
    <row r="30" spans="2:232" x14ac:dyDescent="0.2">
      <c r="B30" s="1" t="s">
        <v>28</v>
      </c>
      <c r="C30" s="1">
        <v>423.4</v>
      </c>
      <c r="G30" s="1">
        <v>532.79999999999995</v>
      </c>
      <c r="S30" s="1">
        <f>1477.5+118.6</f>
        <v>1596.1</v>
      </c>
      <c r="T30" s="1">
        <f>1578-59.1</f>
        <v>1518.9</v>
      </c>
      <c r="U30" s="1">
        <f>2027.4-52.2</f>
        <v>1975.2</v>
      </c>
      <c r="V30" s="1">
        <f>+V29*(U30/U29)</f>
        <v>2172.7199999999993</v>
      </c>
      <c r="W30" s="1">
        <f t="shared" ref="W30:AE30" si="16">+W29*(V30/V29)</f>
        <v>2346.5375999999997</v>
      </c>
      <c r="X30" s="1">
        <f t="shared" si="16"/>
        <v>2534.2606079999996</v>
      </c>
      <c r="Y30" s="1">
        <f t="shared" si="16"/>
        <v>2737.0014566399996</v>
      </c>
      <c r="Z30" s="1">
        <f t="shared" si="16"/>
        <v>2955.9615731712001</v>
      </c>
      <c r="AA30" s="1">
        <f t="shared" si="16"/>
        <v>3192.4384990248959</v>
      </c>
      <c r="AB30" s="1">
        <f t="shared" si="16"/>
        <v>3447.833578946887</v>
      </c>
      <c r="AC30" s="1">
        <f t="shared" si="16"/>
        <v>3723.6602652626384</v>
      </c>
      <c r="AD30" s="1">
        <f t="shared" si="16"/>
        <v>4021.5530864836501</v>
      </c>
      <c r="AE30" s="1">
        <f t="shared" si="16"/>
        <v>4343.2773334023432</v>
      </c>
    </row>
    <row r="31" spans="2:232" x14ac:dyDescent="0.2">
      <c r="B31" s="1" t="s">
        <v>29</v>
      </c>
      <c r="C31" s="1">
        <f>+C29-C30</f>
        <v>732.10000000000025</v>
      </c>
      <c r="G31" s="1">
        <f>+G29-G30</f>
        <v>945.8</v>
      </c>
      <c r="S31" s="1">
        <f>+S29-S30</f>
        <v>2651.6999999999994</v>
      </c>
      <c r="T31" s="1">
        <f>+T29-T30</f>
        <v>2436.8999999999992</v>
      </c>
      <c r="U31" s="1">
        <f>+U29-U30</f>
        <v>3382.2000000000007</v>
      </c>
      <c r="V31" s="1">
        <f>+V29-V30</f>
        <v>3720.42</v>
      </c>
      <c r="W31" s="1">
        <f t="shared" ref="W31:AE31" si="17">+W29-W30</f>
        <v>4018.0536000000011</v>
      </c>
      <c r="X31" s="1">
        <f t="shared" si="17"/>
        <v>4339.4978880000008</v>
      </c>
      <c r="Y31" s="1">
        <f t="shared" si="17"/>
        <v>4686.6577190400012</v>
      </c>
      <c r="Z31" s="1">
        <f t="shared" si="17"/>
        <v>5061.5903365632021</v>
      </c>
      <c r="AA31" s="1">
        <f t="shared" si="17"/>
        <v>5466.517563488258</v>
      </c>
      <c r="AB31" s="1">
        <f t="shared" si="17"/>
        <v>5903.8389685673174</v>
      </c>
      <c r="AC31" s="1">
        <f t="shared" si="17"/>
        <v>6376.146086052704</v>
      </c>
      <c r="AD31" s="1">
        <f t="shared" si="17"/>
        <v>6886.2377729369209</v>
      </c>
      <c r="AE31" s="1">
        <f t="shared" si="17"/>
        <v>7437.1367947718763</v>
      </c>
      <c r="AF31" s="1">
        <f>+AE31*(1+$AK$35)</f>
        <v>7511.508162719595</v>
      </c>
      <c r="AG31" s="1">
        <f>+AF31*(1+$AK$35)</f>
        <v>7586.6232443467907</v>
      </c>
      <c r="AH31" s="1">
        <f>+AG31*(1+$AK$35)</f>
        <v>7662.4894767902588</v>
      </c>
      <c r="AI31" s="1">
        <f>+AH31*(1+$AK$35)</f>
        <v>7739.1143715581611</v>
      </c>
      <c r="AJ31" s="1">
        <f>+AI31*(1+$AK$35)</f>
        <v>7816.5055152737432</v>
      </c>
      <c r="AK31" s="1">
        <f>+AJ31*(1+$AK$35)</f>
        <v>7894.6705704264805</v>
      </c>
      <c r="AL31" s="1">
        <f>+AK31*(1+$AK$35)</f>
        <v>7973.6172761307453</v>
      </c>
      <c r="AM31" s="1">
        <f>+AL31*(1+$AK$35)</f>
        <v>8053.3534488920532</v>
      </c>
      <c r="AN31" s="1">
        <f>+AM31*(1+$AK$35)</f>
        <v>8133.886983380974</v>
      </c>
      <c r="AO31" s="1">
        <f>+AN31*(1+$AK$35)</f>
        <v>8215.2258532147844</v>
      </c>
      <c r="AP31" s="1">
        <f>+AO31*(1+$AK$35)</f>
        <v>8297.3781117469316</v>
      </c>
      <c r="AQ31" s="1">
        <f>+AP31*(1+$AK$35)</f>
        <v>8380.3518928644007</v>
      </c>
      <c r="AR31" s="1">
        <f>+AQ31*(1+$AK$35)</f>
        <v>8464.1554117930445</v>
      </c>
      <c r="AS31" s="1">
        <f>+AR31*(1+$AK$35)</f>
        <v>8548.7969659109749</v>
      </c>
      <c r="AT31" s="1">
        <f>+AS31*(1+$AK$35)</f>
        <v>8634.2849355700855</v>
      </c>
      <c r="AU31" s="1">
        <f>+AT31*(1+$AK$35)</f>
        <v>8720.6277849257858</v>
      </c>
      <c r="AV31" s="1">
        <f>+AU31*(1+$AK$35)</f>
        <v>8807.834062775044</v>
      </c>
      <c r="AW31" s="1">
        <f>+AV31*(1+$AK$35)</f>
        <v>8895.9124034027936</v>
      </c>
      <c r="AX31" s="1">
        <f>+AW31*(1+$AK$35)</f>
        <v>8984.8715274368224</v>
      </c>
      <c r="AY31" s="1">
        <f>+AX31*(1+$AK$35)</f>
        <v>9074.7202427111915</v>
      </c>
      <c r="AZ31" s="1">
        <f>+AY31*(1+$AK$35)</f>
        <v>9165.4674451383034</v>
      </c>
      <c r="BA31" s="1">
        <f>+AZ31*(1+$AK$35)</f>
        <v>9257.1221195896869</v>
      </c>
      <c r="BB31" s="1">
        <f>+BA31*(1+$AK$35)</f>
        <v>9349.6933407855831</v>
      </c>
      <c r="BC31" s="1">
        <f>+BB31*(1+$AK$35)</f>
        <v>9443.1902741934391</v>
      </c>
      <c r="BD31" s="1">
        <f>+BC31*(1+$AK$35)</f>
        <v>9537.6221769353742</v>
      </c>
      <c r="BE31" s="1">
        <f>+BD31*(1+$AK$35)</f>
        <v>9632.9983987047272</v>
      </c>
      <c r="BF31" s="1">
        <f>+BE31*(1+$AK$35)</f>
        <v>9729.3283826917741</v>
      </c>
      <c r="BG31" s="1">
        <f>+BF31*(1+$AK$35)</f>
        <v>9826.6216665186912</v>
      </c>
      <c r="BH31" s="1">
        <f>+BG31*(1+$AK$35)</f>
        <v>9924.8878831838774</v>
      </c>
      <c r="BI31" s="1">
        <f>+BH31*(1+$AK$35)</f>
        <v>10024.136762015716</v>
      </c>
      <c r="BJ31" s="1">
        <f>+BI31*(1+$AK$35)</f>
        <v>10124.378129635874</v>
      </c>
      <c r="BK31" s="1">
        <f>+BJ31*(1+$AK$35)</f>
        <v>10225.621910932232</v>
      </c>
      <c r="BL31" s="1">
        <f>+BK31*(1+$AK$35)</f>
        <v>10327.878130041554</v>
      </c>
      <c r="BM31" s="1">
        <f>+BL31*(1+$AK$35)</f>
        <v>10431.15691134197</v>
      </c>
      <c r="BN31" s="1">
        <f>+BM31*(1+$AK$35)</f>
        <v>10535.468480455389</v>
      </c>
      <c r="BO31" s="1">
        <f>+BN31*(1+$AK$35)</f>
        <v>10640.823165259942</v>
      </c>
      <c r="BP31" s="1">
        <f>+BO31*(1+$AK$35)</f>
        <v>10747.231396912543</v>
      </c>
      <c r="BQ31" s="1">
        <f>+BP31*(1+$AK$35)</f>
        <v>10854.703710881668</v>
      </c>
      <c r="BR31" s="1">
        <f>+BQ31*(1+$AK$35)</f>
        <v>10963.250747990485</v>
      </c>
      <c r="BS31" s="1">
        <f>+BR31*(1+$AK$35)</f>
        <v>11072.883255470389</v>
      </c>
      <c r="BT31" s="1">
        <f>+BS31*(1+$AK$35)</f>
        <v>11183.612088025093</v>
      </c>
      <c r="BU31" s="1">
        <f>+BT31*(1+$AK$35)</f>
        <v>11295.448208905344</v>
      </c>
      <c r="BV31" s="1">
        <f>+BU31*(1+$AK$35)</f>
        <v>11408.402690994397</v>
      </c>
      <c r="BW31" s="1">
        <f>+BV31*(1+$AK$35)</f>
        <v>11522.486717904341</v>
      </c>
      <c r="BX31" s="1">
        <f>+BW31*(1+$AK$35)</f>
        <v>11637.711585083385</v>
      </c>
      <c r="BY31" s="1">
        <f>+BX31*(1+$AK$35)</f>
        <v>11754.088700934219</v>
      </c>
      <c r="BZ31" s="1">
        <f>+BY31*(1+$AK$35)</f>
        <v>11871.62958794356</v>
      </c>
      <c r="CA31" s="1">
        <f>+BZ31*(1+$AK$35)</f>
        <v>11990.345883822996</v>
      </c>
      <c r="CB31" s="1">
        <f>+CA31*(1+$AK$35)</f>
        <v>12110.249342661225</v>
      </c>
      <c r="CC31" s="1">
        <f>+CB31*(1+$AK$35)</f>
        <v>12231.351836087837</v>
      </c>
      <c r="CD31" s="1">
        <f>+CC31*(1+$AK$35)</f>
        <v>12353.665354448716</v>
      </c>
      <c r="CE31" s="1">
        <f>+CD31*(1+$AK$35)</f>
        <v>12477.202007993203</v>
      </c>
      <c r="CF31" s="1">
        <f>+CE31*(1+$AK$35)</f>
        <v>12601.974028073135</v>
      </c>
      <c r="CG31" s="1">
        <f>+CF31*(1+$AK$35)</f>
        <v>12727.993768353866</v>
      </c>
      <c r="CH31" s="1">
        <f>+CG31*(1+$AK$35)</f>
        <v>12855.273706037406</v>
      </c>
      <c r="CI31" s="1">
        <f>+CH31*(1+$AK$35)</f>
        <v>12983.82644309778</v>
      </c>
      <c r="CJ31" s="1">
        <f>+CI31*(1+$AK$35)</f>
        <v>13113.664707528758</v>
      </c>
      <c r="CK31" s="1">
        <f>+CJ31*(1+$AK$35)</f>
        <v>13244.801354604046</v>
      </c>
      <c r="CL31" s="1">
        <f>+CK31*(1+$AK$35)</f>
        <v>13377.249368150086</v>
      </c>
      <c r="CM31" s="1">
        <f>+CL31*(1+$AK$35)</f>
        <v>13511.021861831587</v>
      </c>
      <c r="CN31" s="1">
        <f>+CM31*(1+$AK$35)</f>
        <v>13646.132080449903</v>
      </c>
      <c r="CO31" s="1">
        <f>+CN31*(1+$AK$35)</f>
        <v>13782.593401254402</v>
      </c>
      <c r="CP31" s="1">
        <f>+CO31*(1+$AK$35)</f>
        <v>13920.419335266946</v>
      </c>
      <c r="CQ31" s="1">
        <f>+CP31*(1+$AK$35)</f>
        <v>14059.623528619615</v>
      </c>
      <c r="CR31" s="1">
        <f>+CQ31*(1+$AK$35)</f>
        <v>14200.219763905812</v>
      </c>
      <c r="CS31" s="1">
        <f>+CR31*(1+$AK$35)</f>
        <v>14342.22196154487</v>
      </c>
      <c r="CT31" s="1">
        <f>+CS31*(1+$AK$35)</f>
        <v>14485.64418116032</v>
      </c>
      <c r="CU31" s="1">
        <f>+CT31*(1+$AK$35)</f>
        <v>14630.500622971924</v>
      </c>
      <c r="CV31" s="1">
        <f>+CU31*(1+$AK$35)</f>
        <v>14776.805629201643</v>
      </c>
      <c r="CW31" s="1">
        <f>+CV31*(1+$AK$35)</f>
        <v>14924.573685493659</v>
      </c>
      <c r="CX31" s="1">
        <f>+CW31*(1+$AK$35)</f>
        <v>15073.819422348595</v>
      </c>
      <c r="CY31" s="1">
        <f>+CX31*(1+$AK$35)</f>
        <v>15224.557616572081</v>
      </c>
      <c r="CZ31" s="1">
        <f>+CY31*(1+$AK$35)</f>
        <v>15376.803192737802</v>
      </c>
      <c r="DA31" s="1">
        <f>+CZ31*(1+$AK$35)</f>
        <v>15530.57122466518</v>
      </c>
      <c r="DB31" s="1">
        <f>+DA31*(1+$AK$35)</f>
        <v>15685.876936911833</v>
      </c>
      <c r="DC31" s="1">
        <f>+DB31*(1+$AK$35)</f>
        <v>15842.735706280951</v>
      </c>
      <c r="DD31" s="1">
        <f>+DC31*(1+$AK$35)</f>
        <v>16001.163063343762</v>
      </c>
      <c r="DE31" s="1">
        <f>+DD31*(1+$AK$35)</f>
        <v>16161.1746939772</v>
      </c>
      <c r="DF31" s="1">
        <f>+DE31*(1+$AK$35)</f>
        <v>16322.786440916972</v>
      </c>
      <c r="DG31" s="1">
        <f>+DF31*(1+$AK$35)</f>
        <v>16486.014305326142</v>
      </c>
      <c r="DH31" s="1">
        <f>+DG31*(1+$AK$35)</f>
        <v>16650.874448379403</v>
      </c>
      <c r="DI31" s="1">
        <f>+DH31*(1+$AK$35)</f>
        <v>16817.383192863199</v>
      </c>
      <c r="DJ31" s="1">
        <f>+DI31*(1+$AK$35)</f>
        <v>16985.557024791829</v>
      </c>
      <c r="DK31" s="1">
        <f>+DJ31*(1+$AK$35)</f>
        <v>17155.412595039747</v>
      </c>
      <c r="DL31" s="1">
        <f>+DK31*(1+$AK$35)</f>
        <v>17326.966720990145</v>
      </c>
      <c r="DM31" s="1">
        <f>+DL31*(1+$AK$35)</f>
        <v>17500.236388200046</v>
      </c>
      <c r="DN31" s="1">
        <f>+DM31*(1+$AK$35)</f>
        <v>17675.238752082048</v>
      </c>
      <c r="DO31" s="1">
        <f>+DN31*(1+$AK$35)</f>
        <v>17851.991139602869</v>
      </c>
      <c r="DP31" s="1">
        <f>+DO31*(1+$AK$35)</f>
        <v>18030.511050998899</v>
      </c>
      <c r="DQ31" s="1">
        <f>+DP31*(1+$AK$35)</f>
        <v>18210.816161508887</v>
      </c>
      <c r="DR31" s="1">
        <f>+DQ31*(1+$AK$35)</f>
        <v>18392.924323123974</v>
      </c>
      <c r="DS31" s="1">
        <f>+DR31*(1+$AK$35)</f>
        <v>18576.853566355214</v>
      </c>
      <c r="DT31" s="1">
        <f>+DS31*(1+$AK$35)</f>
        <v>18762.622102018766</v>
      </c>
      <c r="DU31" s="1">
        <f>+DT31*(1+$AK$35)</f>
        <v>18950.248323038955</v>
      </c>
      <c r="DV31" s="1">
        <f>+DU31*(1+$AK$35)</f>
        <v>19139.750806269345</v>
      </c>
      <c r="DW31" s="1">
        <f>+DV31*(1+$AK$35)</f>
        <v>19331.14831433204</v>
      </c>
      <c r="DX31" s="1">
        <f>+DW31*(1+$AK$35)</f>
        <v>19524.45979747536</v>
      </c>
      <c r="DY31" s="1">
        <f>+DX31*(1+$AK$35)</f>
        <v>19719.704395450113</v>
      </c>
      <c r="DZ31" s="1">
        <f>+DY31*(1+$AK$35)</f>
        <v>19916.901439404613</v>
      </c>
      <c r="EA31" s="1">
        <f>+DZ31*(1+$AK$35)</f>
        <v>20116.07045379866</v>
      </c>
      <c r="EB31" s="1">
        <f>+EA31*(1+$AK$35)</f>
        <v>20317.231158336646</v>
      </c>
      <c r="EC31" s="1">
        <f>+EB31*(1+$AK$35)</f>
        <v>20520.403469920013</v>
      </c>
      <c r="ED31" s="1">
        <f>+EC31*(1+$AK$35)</f>
        <v>20725.607504619213</v>
      </c>
      <c r="EE31" s="1">
        <f>+ED31*(1+$AK$35)</f>
        <v>20932.863579665405</v>
      </c>
      <c r="EF31" s="1">
        <f>+EE31*(1+$AK$35)</f>
        <v>21142.192215462059</v>
      </c>
      <c r="EG31" s="1">
        <f>+EF31*(1+$AK$35)</f>
        <v>21353.614137616678</v>
      </c>
      <c r="EH31" s="1">
        <f>+EG31*(1+$AK$35)</f>
        <v>21567.150278992845</v>
      </c>
      <c r="EI31" s="1">
        <f>+EH31*(1+$AK$35)</f>
        <v>21782.821781782775</v>
      </c>
      <c r="EJ31" s="1">
        <f>+EI31*(1+$AK$35)</f>
        <v>22000.649999600602</v>
      </c>
      <c r="EK31" s="1">
        <f>+EJ31*(1+$AK$35)</f>
        <v>22220.656499596607</v>
      </c>
      <c r="EL31" s="1">
        <f>+EK31*(1+$AK$35)</f>
        <v>22442.863064592573</v>
      </c>
      <c r="EM31" s="1">
        <f>+EL31*(1+$AK$35)</f>
        <v>22667.291695238499</v>
      </c>
      <c r="EN31" s="1">
        <f>+EM31*(1+$AK$35)</f>
        <v>22893.964612190885</v>
      </c>
      <c r="EO31" s="1">
        <f>+EN31*(1+$AK$35)</f>
        <v>23122.904258312792</v>
      </c>
      <c r="EP31" s="1">
        <f>+EO31*(1+$AK$35)</f>
        <v>23354.133300895919</v>
      </c>
      <c r="EQ31" s="1">
        <f>+EP31*(1+$AK$35)</f>
        <v>23587.674633904877</v>
      </c>
      <c r="ER31" s="1">
        <f>+EQ31*(1+$AK$35)</f>
        <v>23823.551380243927</v>
      </c>
      <c r="ES31" s="1">
        <f>+ER31*(1+$AK$35)</f>
        <v>24061.786894046367</v>
      </c>
      <c r="ET31" s="1">
        <f>+ES31*(1+$AK$35)</f>
        <v>24302.404762986829</v>
      </c>
      <c r="EU31" s="1">
        <f>+ET31*(1+$AK$35)</f>
        <v>24545.428810616697</v>
      </c>
      <c r="EV31" s="1">
        <f>+EU31*(1+$AK$35)</f>
        <v>24790.883098722865</v>
      </c>
      <c r="EW31" s="1">
        <f>+EV31*(1+$AK$35)</f>
        <v>25038.791929710093</v>
      </c>
      <c r="EX31" s="1">
        <f>+EW31*(1+$AK$35)</f>
        <v>25289.179849007192</v>
      </c>
      <c r="EY31" s="1">
        <f>+EX31*(1+$AK$35)</f>
        <v>25542.071647497265</v>
      </c>
      <c r="EZ31" s="1">
        <f>+EY31*(1+$AK$35)</f>
        <v>25797.492363972236</v>
      </c>
      <c r="FA31" s="1">
        <f>+EZ31*(1+$AK$35)</f>
        <v>26055.467287611958</v>
      </c>
      <c r="FB31" s="1">
        <f>+FA31*(1+$AK$35)</f>
        <v>26316.021960488077</v>
      </c>
      <c r="FC31" s="1">
        <f>+FB31*(1+$AK$35)</f>
        <v>26579.182180092957</v>
      </c>
      <c r="FD31" s="1">
        <f>+FC31*(1+$AK$35)</f>
        <v>26844.974001893886</v>
      </c>
      <c r="FE31" s="1">
        <f>+FD31*(1+$AK$35)</f>
        <v>27113.423741912826</v>
      </c>
      <c r="FF31" s="1">
        <f>+FE31*(1+$AK$35)</f>
        <v>27384.557979331956</v>
      </c>
      <c r="FG31" s="1">
        <f>+FF31*(1+$AK$35)</f>
        <v>27658.403559125276</v>
      </c>
      <c r="FH31" s="1">
        <f>+FG31*(1+$AK$35)</f>
        <v>27934.987594716527</v>
      </c>
      <c r="FI31" s="1">
        <f>+FH31*(1+$AK$35)</f>
        <v>28214.337470663693</v>
      </c>
      <c r="FJ31" s="1">
        <f>+FI31*(1+$AK$35)</f>
        <v>28496.48084537033</v>
      </c>
      <c r="FK31" s="1">
        <f>+FJ31*(1+$AK$35)</f>
        <v>28781.445653824034</v>
      </c>
      <c r="FL31" s="1">
        <f>+FK31*(1+$AK$35)</f>
        <v>29069.260110362273</v>
      </c>
      <c r="FM31" s="1">
        <f>+FL31*(1+$AK$35)</f>
        <v>29359.952711465896</v>
      </c>
      <c r="FN31" s="1">
        <f>+FM31*(1+$AK$35)</f>
        <v>29653.552238580556</v>
      </c>
      <c r="FO31" s="1">
        <f>+FN31*(1+$AK$35)</f>
        <v>29950.087760966362</v>
      </c>
      <c r="FP31" s="1">
        <f>+FO31*(1+$AK$35)</f>
        <v>30249.588638576028</v>
      </c>
      <c r="FQ31" s="1">
        <f>+FP31*(1+$AK$35)</f>
        <v>30552.084524961789</v>
      </c>
      <c r="FR31" s="1">
        <f>+FQ31*(1+$AK$35)</f>
        <v>30857.605370211408</v>
      </c>
      <c r="FS31" s="1">
        <f>+FR31*(1+$AK$35)</f>
        <v>31166.181423913524</v>
      </c>
      <c r="FT31" s="1">
        <f>+FS31*(1+$AK$35)</f>
        <v>31477.843238152658</v>
      </c>
      <c r="FU31" s="1">
        <f>+FT31*(1+$AK$35)</f>
        <v>31792.621670534187</v>
      </c>
      <c r="FV31" s="1">
        <f>+FU31*(1+$AK$35)</f>
        <v>32110.547887239529</v>
      </c>
      <c r="FW31" s="1">
        <f>+FV31*(1+$AK$35)</f>
        <v>32431.653366111925</v>
      </c>
      <c r="FX31" s="1">
        <f>+FW31*(1+$AK$35)</f>
        <v>32755.969899773045</v>
      </c>
      <c r="FY31" s="1">
        <f>+FX31*(1+$AK$35)</f>
        <v>33083.529598770772</v>
      </c>
      <c r="FZ31" s="1">
        <f>+FY31*(1+$AK$35)</f>
        <v>33414.364894758481</v>
      </c>
      <c r="GA31" s="1">
        <f>+FZ31*(1+$AK$35)</f>
        <v>33748.508543706062</v>
      </c>
      <c r="GB31" s="1">
        <f>+GA31*(1+$AK$35)</f>
        <v>34085.993629143122</v>
      </c>
      <c r="GC31" s="1">
        <f>+GB31*(1+$AK$35)</f>
        <v>34426.853565434554</v>
      </c>
      <c r="GD31" s="1">
        <f>+GC31*(1+$AK$35)</f>
        <v>34771.122101088898</v>
      </c>
      <c r="GE31" s="1">
        <f>+GD31*(1+$AK$35)</f>
        <v>35118.833322099788</v>
      </c>
      <c r="GF31" s="1">
        <f>+GE31*(1+$AK$35)</f>
        <v>35470.021655320787</v>
      </c>
      <c r="GG31" s="1">
        <f>+GF31*(1+$AK$35)</f>
        <v>35824.721871873997</v>
      </c>
      <c r="GH31" s="1">
        <f>+GG31*(1+$AK$35)</f>
        <v>36182.969090592735</v>
      </c>
      <c r="GI31" s="1">
        <f>+GH31*(1+$AK$35)</f>
        <v>36544.798781498663</v>
      </c>
      <c r="GJ31" s="1">
        <f>+GI31*(1+$AK$35)</f>
        <v>36910.24676931365</v>
      </c>
      <c r="GK31" s="1">
        <f>+GJ31*(1+$AK$35)</f>
        <v>37279.349237006783</v>
      </c>
      <c r="GL31" s="1">
        <f>+GK31*(1+$AK$35)</f>
        <v>37652.14272937685</v>
      </c>
      <c r="GM31" s="1">
        <f>+GL31*(1+$AK$35)</f>
        <v>38028.664156670617</v>
      </c>
      <c r="GN31" s="1">
        <f>+GM31*(1+$AK$35)</f>
        <v>38408.950798237325</v>
      </c>
      <c r="GO31" s="1">
        <f>+GN31*(1+$AK$35)</f>
        <v>38793.0403062197</v>
      </c>
      <c r="GP31" s="1">
        <f>+GO31*(1+$AK$35)</f>
        <v>39180.970709281901</v>
      </c>
      <c r="GQ31" s="1">
        <f>+GP31*(1+$AK$35)</f>
        <v>39572.780416374721</v>
      </c>
      <c r="GR31" s="1">
        <f>+GQ31*(1+$AK$35)</f>
        <v>39968.508220538468</v>
      </c>
      <c r="GS31" s="1">
        <f>+GR31*(1+$AK$35)</f>
        <v>40368.19330274385</v>
      </c>
      <c r="GT31" s="1">
        <f>+GS31*(1+$AK$35)</f>
        <v>40771.875235771287</v>
      </c>
      <c r="GU31" s="1">
        <f>+GT31*(1+$AK$35)</f>
        <v>41179.593988129003</v>
      </c>
      <c r="GV31" s="1">
        <f>+GU31*(1+$AK$35)</f>
        <v>41591.389928010292</v>
      </c>
      <c r="GW31" s="1">
        <f>+GV31*(1+$AK$35)</f>
        <v>42007.303827290394</v>
      </c>
      <c r="GX31" s="1">
        <f>+GW31*(1+$AK$35)</f>
        <v>42427.376865563296</v>
      </c>
      <c r="GY31" s="1">
        <f>+GX31*(1+$AK$35)</f>
        <v>42851.650634218931</v>
      </c>
      <c r="GZ31" s="1">
        <f>+GY31*(1+$AK$35)</f>
        <v>43280.16714056112</v>
      </c>
      <c r="HA31" s="1">
        <f>+GZ31*(1+$AK$35)</f>
        <v>43712.968811966733</v>
      </c>
      <c r="HB31" s="1">
        <f>+HA31*(1+$AK$35)</f>
        <v>44150.098500086402</v>
      </c>
      <c r="HC31" s="1">
        <f>+HB31*(1+$AK$35)</f>
        <v>44591.599485087267</v>
      </c>
      <c r="HD31" s="1">
        <f>+HC31*(1+$AK$35)</f>
        <v>45037.515479938142</v>
      </c>
      <c r="HE31" s="1">
        <f>+HD31*(1+$AK$35)</f>
        <v>45487.890634737523</v>
      </c>
      <c r="HF31" s="1">
        <f>+HE31*(1+$AK$35)</f>
        <v>45942.769541084897</v>
      </c>
      <c r="HG31" s="1">
        <f>+HF31*(1+$AK$35)</f>
        <v>46402.197236495747</v>
      </c>
      <c r="HH31" s="1">
        <f>+HG31*(1+$AK$35)</f>
        <v>46866.219208860704</v>
      </c>
      <c r="HI31" s="1">
        <f>+HH31*(1+$AK$35)</f>
        <v>47334.881400949314</v>
      </c>
      <c r="HJ31" s="1">
        <f>+HI31*(1+$AK$35)</f>
        <v>47808.230214958807</v>
      </c>
      <c r="HK31" s="1">
        <f>+HJ31*(1+$AK$35)</f>
        <v>48286.312517108396</v>
      </c>
      <c r="HL31" s="1">
        <f>+HK31*(1+$AK$35)</f>
        <v>48769.175642279479</v>
      </c>
      <c r="HM31" s="1">
        <f>+HL31*(1+$AK$35)</f>
        <v>49256.867398702278</v>
      </c>
      <c r="HN31" s="1">
        <f>+HM31*(1+$AK$35)</f>
        <v>49749.436072689299</v>
      </c>
      <c r="HO31" s="1">
        <f>+HN31*(1+$AK$35)</f>
        <v>50246.930433416193</v>
      </c>
      <c r="HP31" s="1">
        <f>+HO31*(1+$AK$35)</f>
        <v>50749.399737750355</v>
      </c>
      <c r="HQ31" s="1">
        <f>+HP31*(1+$AK$35)</f>
        <v>51256.893735127858</v>
      </c>
      <c r="HR31" s="1">
        <f>+HQ31*(1+$AK$35)</f>
        <v>51769.462672479138</v>
      </c>
      <c r="HS31" s="1">
        <f>+HR31*(1+$AK$35)</f>
        <v>52287.157299203929</v>
      </c>
      <c r="HT31" s="1">
        <f>+HS31*(1+$AK$35)</f>
        <v>52810.028872195966</v>
      </c>
      <c r="HU31" s="1">
        <f>+HT31*(1+$AK$35)</f>
        <v>53338.129160917924</v>
      </c>
      <c r="HV31" s="1">
        <f>+HU31*(1+$AK$35)</f>
        <v>53871.510452527102</v>
      </c>
      <c r="HW31" s="1">
        <f>+HV31*(1+$AK$35)</f>
        <v>54410.22555705237</v>
      </c>
      <c r="HX31" s="1">
        <f>+HW31*(1+$AK$35)</f>
        <v>54954.327812622898</v>
      </c>
    </row>
    <row r="33" spans="2:37" s="6" customFormat="1" x14ac:dyDescent="0.2">
      <c r="B33" s="6" t="s">
        <v>37</v>
      </c>
    </row>
    <row r="34" spans="2:37" s="4" customFormat="1" x14ac:dyDescent="0.2">
      <c r="B34" s="1" t="s">
        <v>32</v>
      </c>
      <c r="G34" s="4">
        <f>+G14/C14-1</f>
        <v>0.18999853207417905</v>
      </c>
    </row>
    <row r="35" spans="2:37" s="4" customFormat="1" x14ac:dyDescent="0.2">
      <c r="B35" s="1" t="s">
        <v>33</v>
      </c>
      <c r="G35" s="4">
        <f t="shared" ref="G35:G38" si="18">+G15/C15-1</f>
        <v>9.8318713450292305E-2</v>
      </c>
      <c r="AJ35" s="4" t="s">
        <v>65</v>
      </c>
      <c r="AK35" s="4">
        <v>0.01</v>
      </c>
    </row>
    <row r="36" spans="2:37" s="4" customFormat="1" x14ac:dyDescent="0.2">
      <c r="B36" s="1" t="s">
        <v>34</v>
      </c>
      <c r="G36" s="4">
        <f t="shared" si="18"/>
        <v>0.58243727598566308</v>
      </c>
      <c r="AJ36" s="4" t="s">
        <v>66</v>
      </c>
      <c r="AK36" s="4">
        <v>0.09</v>
      </c>
    </row>
    <row r="37" spans="2:37" s="7" customFormat="1" x14ac:dyDescent="0.2">
      <c r="B37" s="1" t="s">
        <v>35</v>
      </c>
      <c r="G37" s="4">
        <f t="shared" si="18"/>
        <v>0.58915834522111288</v>
      </c>
      <c r="AJ37" s="7" t="s">
        <v>67</v>
      </c>
      <c r="AK37" s="16">
        <f>NPV(AK36,V31:HX31)</f>
        <v>72418.857921988747</v>
      </c>
    </row>
    <row r="38" spans="2:37" s="5" customFormat="1" x14ac:dyDescent="0.2">
      <c r="B38" s="1" t="s">
        <v>30</v>
      </c>
      <c r="G38" s="4">
        <f t="shared" si="18"/>
        <v>5.9523809523809312E-3</v>
      </c>
      <c r="M38" s="5">
        <f t="shared" ref="M38:S38" si="19">+M19/L19-1</f>
        <v>6.6172536118432879E-2</v>
      </c>
      <c r="N38" s="5">
        <f t="shared" si="19"/>
        <v>0.23694189375069707</v>
      </c>
      <c r="O38" s="5">
        <f t="shared" si="19"/>
        <v>6.6451273574273051E-2</v>
      </c>
      <c r="P38" s="5">
        <f t="shared" si="19"/>
        <v>2.6618005551876323E-2</v>
      </c>
      <c r="Q38" s="5">
        <f t="shared" si="19"/>
        <v>9.5983858570330316E-2</v>
      </c>
      <c r="R38" s="5">
        <f t="shared" si="19"/>
        <v>0.36934714273190661</v>
      </c>
      <c r="S38" s="5">
        <f t="shared" si="19"/>
        <v>-8.1049194721101947E-2</v>
      </c>
      <c r="T38" s="5">
        <f>+T19/S19-1</f>
        <v>-1.5137491416116866E-2</v>
      </c>
      <c r="U38" s="5">
        <f>+U19/T19-1</f>
        <v>0.15537904969785177</v>
      </c>
      <c r="V38" s="5">
        <f t="shared" ref="V38:AE38" si="20">+V19/U19-1</f>
        <v>0.10000000000000009</v>
      </c>
      <c r="W38" s="5">
        <f t="shared" si="20"/>
        <v>8.0000000000000071E-2</v>
      </c>
      <c r="X38" s="5">
        <f t="shared" si="20"/>
        <v>8.0000000000000071E-2</v>
      </c>
      <c r="Y38" s="5">
        <f t="shared" si="20"/>
        <v>8.0000000000000071E-2</v>
      </c>
      <c r="Z38" s="5">
        <f t="shared" si="20"/>
        <v>8.0000000000000071E-2</v>
      </c>
      <c r="AA38" s="5">
        <f t="shared" si="20"/>
        <v>8.0000000000000071E-2</v>
      </c>
      <c r="AB38" s="5">
        <f t="shared" si="20"/>
        <v>8.0000000000000071E-2</v>
      </c>
      <c r="AC38" s="5">
        <f t="shared" si="20"/>
        <v>8.0000000000000071E-2</v>
      </c>
      <c r="AD38" s="5">
        <f t="shared" si="20"/>
        <v>8.0000000000000071E-2</v>
      </c>
      <c r="AE38" s="5">
        <f t="shared" si="20"/>
        <v>8.0000000000000071E-2</v>
      </c>
      <c r="AJ38" s="17" t="s">
        <v>68</v>
      </c>
      <c r="AK38" s="18">
        <f>+Main!K5</f>
        <v>796.186105</v>
      </c>
    </row>
    <row r="39" spans="2:37" s="5" customFormat="1" x14ac:dyDescent="0.2">
      <c r="B39" s="1" t="s">
        <v>36</v>
      </c>
      <c r="G39" s="4">
        <f>+G19/C19-1</f>
        <v>0.20082314024155701</v>
      </c>
      <c r="AJ39" s="5" t="s">
        <v>69</v>
      </c>
      <c r="AK39" s="8">
        <f>+AK37/AK38</f>
        <v>90.957198910157757</v>
      </c>
    </row>
    <row r="40" spans="2:37" s="4" customFormat="1" x14ac:dyDescent="0.2">
      <c r="B40" s="4" t="s">
        <v>31</v>
      </c>
      <c r="C40" s="4">
        <f>(C19-C20) /C19</f>
        <v>0.55473497961381646</v>
      </c>
      <c r="G40" s="4">
        <f>(G19-G20) /G19</f>
        <v>0.57743681732278418</v>
      </c>
      <c r="AJ40" s="4" t="s">
        <v>70</v>
      </c>
      <c r="AK40" s="3">
        <f>+Main!K4</f>
        <v>93</v>
      </c>
    </row>
    <row r="41" spans="2:37" x14ac:dyDescent="0.2">
      <c r="AJ41" s="1" t="s">
        <v>71</v>
      </c>
      <c r="AK41" s="4">
        <f>+AK39/AK40-1</f>
        <v>-2.1965603116583243E-2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Jameel Brannon</dc:creator>
  <cp:lastModifiedBy>Jameel Brannon</cp:lastModifiedBy>
  <dcterms:created xsi:type="dcterms:W3CDTF">2025-06-21T04:39:22Z</dcterms:created>
  <dcterms:modified xsi:type="dcterms:W3CDTF">2025-06-22T14:13:37Z</dcterms:modified>
</cp:coreProperties>
</file>