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Basic Materials/agricultural inputs/"/>
    </mc:Choice>
  </mc:AlternateContent>
  <xr:revisionPtr revIDLastSave="0" documentId="13_ncr:1_{C07CD927-06D2-774E-9A60-003BDD92E373}" xr6:coauthVersionLast="47" xr6:coauthVersionMax="47" xr10:uidLastSave="{00000000-0000-0000-0000-000000000000}"/>
  <bookViews>
    <workbookView xWindow="8780" yWindow="4100" windowWidth="27640" windowHeight="16940" activeTab="1" xr2:uid="{2FF27B09-C91F-0D40-83FE-76BF8554BA36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0" i="2"/>
  <c r="E18" i="2"/>
  <c r="E16" i="2"/>
  <c r="F16" i="2" s="1"/>
  <c r="F15" i="2"/>
  <c r="F14" i="2"/>
  <c r="F13" i="2"/>
  <c r="E12" i="2"/>
  <c r="E9" i="2"/>
  <c r="F20" i="2"/>
  <c r="F19" i="2"/>
  <c r="F18" i="2"/>
  <c r="F17" i="2"/>
  <c r="F12" i="2"/>
  <c r="F11" i="2"/>
  <c r="F10" i="2"/>
  <c r="F9" i="2"/>
  <c r="F8" i="2"/>
  <c r="F7" i="2"/>
  <c r="T12" i="2"/>
  <c r="T16" i="2" s="1"/>
  <c r="T18" i="2" s="1"/>
  <c r="U12" i="2"/>
  <c r="U16" i="2" s="1"/>
  <c r="U18" i="2" s="1"/>
  <c r="V21" i="2"/>
  <c r="V12" i="2"/>
  <c r="V16" i="2" s="1"/>
  <c r="V18" i="2" s="1"/>
  <c r="D24" i="2"/>
  <c r="C24" i="2"/>
  <c r="G24" i="2"/>
  <c r="H24" i="2"/>
  <c r="T24" i="2"/>
  <c r="V24" i="2"/>
  <c r="U24" i="2"/>
  <c r="U23" i="2"/>
  <c r="V23" i="2"/>
  <c r="V9" i="2"/>
  <c r="U9" i="2"/>
  <c r="T9" i="2"/>
  <c r="G23" i="2"/>
  <c r="C9" i="2"/>
  <c r="C12" i="2" s="1"/>
  <c r="C16" i="2" s="1"/>
  <c r="C18" i="2" s="1"/>
  <c r="C20" i="2" s="1"/>
  <c r="G9" i="2"/>
  <c r="G12" i="2" s="1"/>
  <c r="G16" i="2" s="1"/>
  <c r="G18" i="2" s="1"/>
  <c r="G20" i="2" s="1"/>
  <c r="H23" i="2"/>
  <c r="D9" i="2"/>
  <c r="D12" i="2" s="1"/>
  <c r="D16" i="2" s="1"/>
  <c r="D18" i="2" s="1"/>
  <c r="D20" i="2" s="1"/>
  <c r="H9" i="2"/>
  <c r="H12" i="2" s="1"/>
  <c r="H16" i="2" s="1"/>
  <c r="H18" i="2" s="1"/>
  <c r="H20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K8" i="1"/>
  <c r="K7" i="1"/>
  <c r="K6" i="1"/>
  <c r="K5" i="1"/>
  <c r="L7" i="1"/>
  <c r="L6" i="1"/>
  <c r="F24" i="2" l="1"/>
</calcChain>
</file>

<file path=xl/sharedStrings.xml><?xml version="1.0" encoding="utf-8"?>
<sst xmlns="http://schemas.openxmlformats.org/spreadsheetml/2006/main" count="34" uniqueCount="32">
  <si>
    <t>P</t>
  </si>
  <si>
    <t>S</t>
  </si>
  <si>
    <t>MC</t>
  </si>
  <si>
    <t>C</t>
  </si>
  <si>
    <t>D</t>
  </si>
  <si>
    <t>EV</t>
  </si>
  <si>
    <t>Q225</t>
  </si>
  <si>
    <t xml:space="preserve">CEO </t>
  </si>
  <si>
    <t xml:space="preserve">CFO </t>
  </si>
  <si>
    <t>Q124</t>
  </si>
  <si>
    <t>Q224</t>
  </si>
  <si>
    <t>Q324</t>
  </si>
  <si>
    <t>Q424</t>
  </si>
  <si>
    <t>Q125</t>
  </si>
  <si>
    <t>Q325</t>
  </si>
  <si>
    <t>Q425</t>
  </si>
  <si>
    <t>Sales</t>
  </si>
  <si>
    <t>Margin</t>
  </si>
  <si>
    <t>SGA</t>
  </si>
  <si>
    <t>Other Exp</t>
  </si>
  <si>
    <t xml:space="preserve">Op Income </t>
  </si>
  <si>
    <t>Other NonOp Exp</t>
  </si>
  <si>
    <t xml:space="preserve">EBT </t>
  </si>
  <si>
    <t>T</t>
  </si>
  <si>
    <t xml:space="preserve">Net Income </t>
  </si>
  <si>
    <t>D./ Shares</t>
  </si>
  <si>
    <t>Equity income</t>
  </si>
  <si>
    <t>Interest Exp</t>
  </si>
  <si>
    <t>EPS</t>
  </si>
  <si>
    <t>R y/y</t>
  </si>
  <si>
    <t xml:space="preserve">Scott's Miracle Gro Co. </t>
  </si>
  <si>
    <t>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</si>
</sst>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265-4F2D-9540-BD29-49BD4C7FCFC7}">
  <dimension ref="B2:L8"/>
  <sheetViews>
    <sheetView workbookViewId="0">
      <selection activeCell="B3" sqref="B3"/>
    </sheetView>
  </sheetViews>
  <sheetFormatPr baseColWidth="10" defaultRowHeight="16" x14ac:dyDescent="0.2"/>
  <cols>
    <col min="1" max="1" width="3.1640625" style="1" customWidth="1"/>
    <col min="2" max="2" width="5.1640625" style="1" bestFit="1" customWidth="1"/>
    <col min="3" max="9" width="10.83203125" style="1"/>
    <col min="10" max="10" width="4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1" t="s">
        <v>30</v>
      </c>
    </row>
    <row r="3" spans="2:12" x14ac:dyDescent="0.2">
      <c r="B3" s="1" t="s">
        <v>7</v>
      </c>
      <c r="J3" s="1" t="s">
        <v>0</v>
      </c>
      <c r="K3" s="1">
        <v>60.56</v>
      </c>
    </row>
    <row r="4" spans="2:12" x14ac:dyDescent="0.2">
      <c r="B4" s="1" t="s">
        <v>8</v>
      </c>
      <c r="J4" s="1" t="s">
        <v>1</v>
      </c>
      <c r="K4" s="1">
        <v>57.715024</v>
      </c>
      <c r="L4" s="1" t="s">
        <v>6</v>
      </c>
    </row>
    <row r="5" spans="2:12" x14ac:dyDescent="0.2">
      <c r="J5" s="1" t="s">
        <v>2</v>
      </c>
      <c r="K5" s="1">
        <f>+K3*K4</f>
        <v>3495.2218534399999</v>
      </c>
    </row>
    <row r="6" spans="2:12" x14ac:dyDescent="0.2">
      <c r="J6" s="1" t="s">
        <v>3</v>
      </c>
      <c r="K6" s="1">
        <f>16.9+0</f>
        <v>16.899999999999999</v>
      </c>
      <c r="L6" s="1" t="str">
        <f>+L4</f>
        <v>Q225</v>
      </c>
    </row>
    <row r="7" spans="2:12" x14ac:dyDescent="0.2">
      <c r="J7" s="1" t="s">
        <v>4</v>
      </c>
      <c r="K7" s="1">
        <f>54.6+2493.2</f>
        <v>2547.7999999999997</v>
      </c>
      <c r="L7" s="1" t="str">
        <f>+L6</f>
        <v>Q225</v>
      </c>
    </row>
    <row r="8" spans="2:12" x14ac:dyDescent="0.2">
      <c r="J8" s="1" t="s">
        <v>5</v>
      </c>
      <c r="K8" s="1">
        <f>+K5-K6+K7</f>
        <v>6026.1218534399995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A911-AD71-0B47-969D-19E22721C37F}">
  <dimension ref="B2:AS24"/>
  <sheetViews>
    <sheetView tabSelected="1" zoomScale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baseColWidth="10" defaultRowHeight="16" x14ac:dyDescent="0.2"/>
  <cols>
    <col min="1" max="1" width="2.6640625" style="1" customWidth="1"/>
    <col min="2" max="2" width="15" style="1" bestFit="1" customWidth="1"/>
    <col min="3" max="10" width="5.5" style="1" bestFit="1" customWidth="1"/>
    <col min="11" max="12" width="10.83203125" style="1"/>
    <col min="13" max="19" width="5.1640625" style="1" bestFit="1" customWidth="1"/>
    <col min="20" max="22" width="5.6640625" style="1" bestFit="1" customWidth="1"/>
    <col min="23" max="7997" width="5.1640625" style="1" bestFit="1" customWidth="1"/>
    <col min="7998" max="16384" width="6.1640625" style="1" bestFit="1" customWidth="1"/>
  </cols>
  <sheetData>
    <row r="2" spans="2:45" s="2" customFormat="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M2" s="2">
        <v>2015</v>
      </c>
      <c r="N2" s="2">
        <f>+M2+1</f>
        <v>2016</v>
      </c>
      <c r="O2" s="2">
        <f t="shared" ref="O2:AS2" si="0">+N2+1</f>
        <v>2017</v>
      </c>
      <c r="P2" s="2">
        <f t="shared" si="0"/>
        <v>2018</v>
      </c>
      <c r="Q2" s="2">
        <f t="shared" si="0"/>
        <v>2019</v>
      </c>
      <c r="R2" s="2">
        <f t="shared" si="0"/>
        <v>2020</v>
      </c>
      <c r="S2" s="2">
        <f t="shared" si="0"/>
        <v>2021</v>
      </c>
      <c r="T2" s="2">
        <f t="shared" si="0"/>
        <v>2022</v>
      </c>
      <c r="U2" s="2">
        <f t="shared" si="0"/>
        <v>2023</v>
      </c>
      <c r="V2" s="2">
        <f t="shared" si="0"/>
        <v>2024</v>
      </c>
      <c r="W2" s="2">
        <f t="shared" si="0"/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  <c r="AF2" s="2">
        <f t="shared" si="0"/>
        <v>2034</v>
      </c>
      <c r="AG2" s="2">
        <f t="shared" si="0"/>
        <v>2035</v>
      </c>
      <c r="AH2" s="2">
        <f t="shared" si="0"/>
        <v>2036</v>
      </c>
      <c r="AI2" s="2">
        <f t="shared" si="0"/>
        <v>2037</v>
      </c>
      <c r="AJ2" s="2">
        <f t="shared" si="0"/>
        <v>2038</v>
      </c>
      <c r="AK2" s="2">
        <f t="shared" si="0"/>
        <v>2039</v>
      </c>
      <c r="AL2" s="2">
        <f t="shared" si="0"/>
        <v>2040</v>
      </c>
      <c r="AM2" s="2">
        <f t="shared" si="0"/>
        <v>2041</v>
      </c>
      <c r="AN2" s="2">
        <f t="shared" si="0"/>
        <v>2042</v>
      </c>
      <c r="AO2" s="2">
        <f t="shared" si="0"/>
        <v>2043</v>
      </c>
      <c r="AP2" s="2">
        <f t="shared" si="0"/>
        <v>2044</v>
      </c>
      <c r="AQ2" s="2">
        <f t="shared" si="0"/>
        <v>2045</v>
      </c>
      <c r="AR2" s="2">
        <f t="shared" si="0"/>
        <v>2046</v>
      </c>
      <c r="AS2" s="2">
        <f t="shared" si="0"/>
        <v>2047</v>
      </c>
    </row>
    <row r="3" spans="2:45" s="2" customFormat="1" x14ac:dyDescent="0.2"/>
    <row r="4" spans="2:45" s="2" customFormat="1" x14ac:dyDescent="0.2"/>
    <row r="5" spans="2:45" s="2" customFormat="1" x14ac:dyDescent="0.2"/>
    <row r="6" spans="2:45" s="2" customFormat="1" x14ac:dyDescent="0.2"/>
    <row r="7" spans="2:45" x14ac:dyDescent="0.2">
      <c r="B7" s="1" t="s">
        <v>16</v>
      </c>
      <c r="C7" s="1">
        <v>410.4</v>
      </c>
      <c r="D7" s="1">
        <v>1525.4</v>
      </c>
      <c r="E7" s="1">
        <v>1202.2</v>
      </c>
      <c r="F7" s="1">
        <f>+V7-SUM(C7:E7)</f>
        <v>414.69999999999982</v>
      </c>
      <c r="G7" s="1">
        <v>416.8</v>
      </c>
      <c r="H7" s="1">
        <v>1421</v>
      </c>
      <c r="T7" s="1">
        <v>3924.1</v>
      </c>
      <c r="U7" s="1">
        <v>3551.3</v>
      </c>
      <c r="V7" s="1">
        <v>3552.7</v>
      </c>
    </row>
    <row r="8" spans="2:45" x14ac:dyDescent="0.2">
      <c r="B8" s="1" t="s">
        <v>3</v>
      </c>
      <c r="C8" s="1">
        <v>354</v>
      </c>
      <c r="D8" s="1">
        <v>986.8</v>
      </c>
      <c r="E8" s="1">
        <v>850.6</v>
      </c>
      <c r="F8" s="1">
        <f t="shared" ref="E8:F20" si="1">+V8-SUM(C8:E8)</f>
        <v>427.29999999999973</v>
      </c>
      <c r="G8" s="1">
        <v>316.89999999999998</v>
      </c>
      <c r="H8" s="1">
        <v>865.8</v>
      </c>
      <c r="T8" s="1">
        <v>2891.1</v>
      </c>
      <c r="U8" s="1">
        <v>2708.3</v>
      </c>
      <c r="V8" s="1">
        <v>2618.6999999999998</v>
      </c>
    </row>
    <row r="9" spans="2:45" x14ac:dyDescent="0.2">
      <c r="B9" s="1" t="s">
        <v>17</v>
      </c>
      <c r="C9" s="1">
        <f>+C7-C8</f>
        <v>56.399999999999977</v>
      </c>
      <c r="D9" s="1">
        <f>+D7-D8</f>
        <v>538.60000000000014</v>
      </c>
      <c r="E9" s="1">
        <f t="shared" si="1"/>
        <v>247.99999999999989</v>
      </c>
      <c r="F9" s="1">
        <f t="shared" si="1"/>
        <v>91</v>
      </c>
      <c r="G9" s="1">
        <f>+G7-G8</f>
        <v>99.900000000000034</v>
      </c>
      <c r="H9" s="1">
        <f>+H7-H8</f>
        <v>555.20000000000005</v>
      </c>
      <c r="T9" s="1">
        <f>+T7-T8</f>
        <v>1033</v>
      </c>
      <c r="U9" s="1">
        <f>+U7-U8</f>
        <v>843</v>
      </c>
      <c r="V9" s="1">
        <f>+V7-V8</f>
        <v>934</v>
      </c>
    </row>
    <row r="10" spans="2:45" x14ac:dyDescent="0.2">
      <c r="B10" s="1" t="s">
        <v>18</v>
      </c>
      <c r="C10" s="1">
        <v>114.8</v>
      </c>
      <c r="D10" s="1">
        <v>178.7</v>
      </c>
      <c r="E10" s="1">
        <v>147.9</v>
      </c>
      <c r="F10" s="1">
        <f t="shared" si="1"/>
        <v>117.60000000000002</v>
      </c>
      <c r="G10" s="1">
        <v>124.8</v>
      </c>
      <c r="H10" s="1">
        <v>188.3</v>
      </c>
      <c r="T10" s="1">
        <v>613</v>
      </c>
      <c r="U10" s="1">
        <v>551</v>
      </c>
      <c r="V10" s="1">
        <v>559</v>
      </c>
    </row>
    <row r="11" spans="2:45" x14ac:dyDescent="0.2">
      <c r="B11" s="1" t="s">
        <v>19</v>
      </c>
      <c r="C11" s="1">
        <v>1.8</v>
      </c>
      <c r="D11" s="1">
        <v>10.8</v>
      </c>
      <c r="E11" s="1">
        <v>6.9</v>
      </c>
      <c r="F11" s="1">
        <f t="shared" si="1"/>
        <v>0.39999999999999858</v>
      </c>
      <c r="G11" s="1">
        <v>16.5</v>
      </c>
      <c r="H11" s="1">
        <v>4.2</v>
      </c>
      <c r="T11" s="1">
        <v>0.8</v>
      </c>
      <c r="U11" s="1">
        <v>-0.1</v>
      </c>
      <c r="V11" s="1">
        <v>19.899999999999999</v>
      </c>
    </row>
    <row r="12" spans="2:45" x14ac:dyDescent="0.2">
      <c r="B12" s="1" t="s">
        <v>20</v>
      </c>
      <c r="C12" s="1">
        <f>+C9-SUM(C10:C11)</f>
        <v>-60.200000000000017</v>
      </c>
      <c r="D12" s="1">
        <f>+D9-SUM(D10:D11)</f>
        <v>349.10000000000014</v>
      </c>
      <c r="E12" s="1">
        <f t="shared" si="1"/>
        <v>3.1999999999999318</v>
      </c>
      <c r="F12" s="1">
        <f t="shared" si="1"/>
        <v>63</v>
      </c>
      <c r="G12" s="1">
        <f>+G9-SUM(G10:G11)</f>
        <v>-41.399999999999977</v>
      </c>
      <c r="H12" s="1">
        <f>+H9-SUM(H10:H11)</f>
        <v>362.70000000000005</v>
      </c>
      <c r="T12" s="1">
        <f>+T9-SUM(T10:T11)</f>
        <v>419.20000000000005</v>
      </c>
      <c r="U12" s="1">
        <f>+U9-SUM(U10:U11)</f>
        <v>292.10000000000002</v>
      </c>
      <c r="V12" s="1">
        <f>+V9-SUM(V10:V11)</f>
        <v>355.1</v>
      </c>
    </row>
    <row r="13" spans="2:45" x14ac:dyDescent="0.2">
      <c r="B13" s="1" t="s">
        <v>26</v>
      </c>
      <c r="C13" s="1">
        <v>22.5</v>
      </c>
      <c r="D13" s="1">
        <v>7</v>
      </c>
      <c r="E13" s="1">
        <v>-23</v>
      </c>
      <c r="F13" s="1">
        <f t="shared" si="1"/>
        <v>61.599999999999994</v>
      </c>
      <c r="G13" s="1">
        <v>9.9</v>
      </c>
      <c r="H13" s="1">
        <v>5.9</v>
      </c>
      <c r="T13" s="1">
        <v>12.9</v>
      </c>
      <c r="U13" s="1">
        <v>101.1</v>
      </c>
      <c r="V13" s="1">
        <v>68.099999999999994</v>
      </c>
    </row>
    <row r="14" spans="2:45" x14ac:dyDescent="0.2">
      <c r="B14" s="1" t="s">
        <v>21</v>
      </c>
      <c r="C14" s="1">
        <v>42.8</v>
      </c>
      <c r="D14" s="1">
        <v>44.1</v>
      </c>
      <c r="E14" s="1">
        <v>38.799999999999997</v>
      </c>
      <c r="F14" s="1">
        <f t="shared" si="1"/>
        <v>33.100000000000009</v>
      </c>
      <c r="G14" s="1">
        <v>33.700000000000003</v>
      </c>
      <c r="H14" s="1">
        <v>36.6</v>
      </c>
      <c r="T14" s="1">
        <v>118.1</v>
      </c>
      <c r="U14" s="1">
        <v>178.1</v>
      </c>
      <c r="V14" s="1">
        <v>158.80000000000001</v>
      </c>
    </row>
    <row r="15" spans="2:45" x14ac:dyDescent="0.2">
      <c r="B15" s="1" t="s">
        <v>27</v>
      </c>
      <c r="C15" s="1">
        <v>1.6</v>
      </c>
      <c r="D15" s="1">
        <v>1.2</v>
      </c>
      <c r="E15" s="1">
        <v>1.3</v>
      </c>
      <c r="F15" s="1">
        <f t="shared" si="1"/>
        <v>1.4000000000000004</v>
      </c>
      <c r="G15" s="1">
        <v>1.3</v>
      </c>
      <c r="H15" s="1">
        <v>1.3</v>
      </c>
      <c r="T15" s="1">
        <v>-6.9</v>
      </c>
      <c r="U15" s="1">
        <v>-0.3</v>
      </c>
      <c r="V15" s="1">
        <v>5.5</v>
      </c>
    </row>
    <row r="16" spans="2:45" x14ac:dyDescent="0.2">
      <c r="B16" s="1" t="s">
        <v>22</v>
      </c>
      <c r="C16" s="1">
        <f>+C12+C13-SUM(C14:C15)</f>
        <v>-82.100000000000023</v>
      </c>
      <c r="D16" s="1">
        <f>+D12+D13-SUM(D14:D15)</f>
        <v>310.80000000000013</v>
      </c>
      <c r="E16" s="1">
        <f t="shared" si="1"/>
        <v>-13.30000000000004</v>
      </c>
      <c r="F16" s="1">
        <f t="shared" si="1"/>
        <v>43.499999999999972</v>
      </c>
      <c r="G16" s="1">
        <f>+G12+G13-SUM(G14:G15)</f>
        <v>-66.499999999999972</v>
      </c>
      <c r="H16" s="1">
        <f>+H12+H13-SUM(H14:H15)</f>
        <v>330.70000000000005</v>
      </c>
      <c r="T16" s="1">
        <f>+T12+T13-SUM(T14:T15)</f>
        <v>320.90000000000003</v>
      </c>
      <c r="U16" s="1">
        <f>+U12+U13-SUM(U14:U15)</f>
        <v>215.40000000000006</v>
      </c>
      <c r="V16" s="1">
        <f>+V12+V13-SUM(V14:V15)</f>
        <v>258.90000000000003</v>
      </c>
    </row>
    <row r="17" spans="2:22" x14ac:dyDescent="0.2">
      <c r="B17" s="1" t="s">
        <v>23</v>
      </c>
      <c r="C17" s="1">
        <v>-33.700000000000003</v>
      </c>
      <c r="D17" s="1">
        <v>62.3</v>
      </c>
      <c r="E17" s="1">
        <v>50.9</v>
      </c>
      <c r="F17" s="1">
        <f t="shared" si="1"/>
        <v>-68.2</v>
      </c>
      <c r="G17" s="1">
        <v>-26.4</v>
      </c>
      <c r="H17" s="1">
        <v>83.4</v>
      </c>
      <c r="T17" s="1">
        <v>-120.6</v>
      </c>
      <c r="U17" s="1">
        <v>-73.2</v>
      </c>
      <c r="V17" s="1">
        <v>11.3</v>
      </c>
    </row>
    <row r="18" spans="2:22" x14ac:dyDescent="0.2">
      <c r="B18" s="1" t="s">
        <v>24</v>
      </c>
      <c r="C18" s="1">
        <f>+C16-C17</f>
        <v>-48.40000000000002</v>
      </c>
      <c r="D18" s="1">
        <f>+D16-D17</f>
        <v>248.50000000000011</v>
      </c>
      <c r="E18" s="1">
        <f t="shared" si="1"/>
        <v>88.5</v>
      </c>
      <c r="F18" s="1">
        <f t="shared" si="1"/>
        <v>-41.000000000000057</v>
      </c>
      <c r="G18" s="1">
        <f>+G16-G17</f>
        <v>-40.099999999999973</v>
      </c>
      <c r="H18" s="1">
        <f>+H16-H17</f>
        <v>247.30000000000004</v>
      </c>
      <c r="T18" s="1">
        <f>+T16-T17</f>
        <v>441.5</v>
      </c>
      <c r="U18" s="1">
        <f>+U16-U17</f>
        <v>288.60000000000008</v>
      </c>
      <c r="V18" s="1">
        <f>+V16-V17</f>
        <v>247.60000000000002</v>
      </c>
    </row>
    <row r="19" spans="2:22" x14ac:dyDescent="0.2">
      <c r="B19" s="1" t="s">
        <v>25</v>
      </c>
      <c r="C19" s="1">
        <v>36.700000000000003</v>
      </c>
      <c r="D19" s="1">
        <v>57.4</v>
      </c>
      <c r="E19" s="1">
        <v>58</v>
      </c>
      <c r="F19" s="1">
        <f t="shared" si="1"/>
        <v>-152.1</v>
      </c>
      <c r="G19" s="1">
        <v>57.3</v>
      </c>
      <c r="H19" s="1">
        <v>58.4</v>
      </c>
    </row>
    <row r="20" spans="2:22" s="3" customFormat="1" x14ac:dyDescent="0.2">
      <c r="B20" s="3" t="s">
        <v>28</v>
      </c>
      <c r="C20" s="3">
        <f>+C18/C19</f>
        <v>-1.3188010899182565</v>
      </c>
      <c r="D20" s="3">
        <f>+D18/D19</f>
        <v>4.3292682926829293</v>
      </c>
      <c r="E20" s="1">
        <f>+E18/E19</f>
        <v>1.5258620689655173</v>
      </c>
      <c r="F20" s="1">
        <f t="shared" si="1"/>
        <v>-4.5363292717301906</v>
      </c>
      <c r="G20" s="3">
        <f>+G18/G19</f>
        <v>-0.69982547993019151</v>
      </c>
      <c r="H20" s="3">
        <f>+H18/H19</f>
        <v>4.2345890410958908</v>
      </c>
    </row>
    <row r="21" spans="2:22" x14ac:dyDescent="0.2">
      <c r="V21" s="1" t="e">
        <f>+V19/V20</f>
        <v>#DIV/0!</v>
      </c>
    </row>
    <row r="23" spans="2:22" s="5" customFormat="1" x14ac:dyDescent="0.2">
      <c r="B23" s="5" t="s">
        <v>29</v>
      </c>
      <c r="G23" s="5">
        <f>+G7/C7-1</f>
        <v>1.5594541910331383E-2</v>
      </c>
      <c r="H23" s="5">
        <f>+H7/D7-1</f>
        <v>-6.84410646387833E-2</v>
      </c>
      <c r="U23" s="5">
        <f>+U7/T7-1</f>
        <v>-9.5002675772788647E-2</v>
      </c>
      <c r="V23" s="5">
        <f>+V7/U7-1</f>
        <v>3.942218342578574E-4</v>
      </c>
    </row>
    <row r="24" spans="2:22" s="4" customFormat="1" x14ac:dyDescent="0.2">
      <c r="B24" s="4" t="s">
        <v>31</v>
      </c>
      <c r="C24" s="4">
        <f>+C9/C7</f>
        <v>0.13742690058479529</v>
      </c>
      <c r="D24" s="4">
        <f>+D9/D7</f>
        <v>0.35308771469778427</v>
      </c>
      <c r="E24" s="4">
        <f>+E9/E7</f>
        <v>0.2062884711362501</v>
      </c>
      <c r="F24" s="4">
        <f>+F9/F7</f>
        <v>0.21943573667711608</v>
      </c>
      <c r="G24" s="4">
        <f>+G9/G7</f>
        <v>0.23968330134357013</v>
      </c>
      <c r="H24" s="4">
        <f>+H9/H7</f>
        <v>0.39071076706544688</v>
      </c>
      <c r="T24" s="4">
        <f>+T9/T7</f>
        <v>0.26324507530389135</v>
      </c>
      <c r="U24" s="4">
        <f>+U9/U7</f>
        <v>0.23737786162813615</v>
      </c>
      <c r="V24" s="4">
        <f>+V9/V7</f>
        <v>0.262898640470628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2025-06-18T01:15:57Z</dcterms:created>
  <dcterms:modified xsi:type="dcterms:W3CDTF">2025-06-18T15:03:04Z</dcterms:modified>
</cp:coreProperties>
</file>