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"/>
    </mc:Choice>
  </mc:AlternateContent>
  <xr:revisionPtr revIDLastSave="0" documentId="13_ncr:1_{98201390-334F-484B-9A03-A5695270E292}" xr6:coauthVersionLast="47" xr6:coauthVersionMax="47" xr10:uidLastSave="{00000000-0000-0000-0000-000000000000}"/>
  <bookViews>
    <workbookView xWindow="23340" yWindow="500" windowWidth="20120" windowHeight="24580" activeTab="1" xr2:uid="{F4D6B7F0-9295-0541-B41F-FB9F14761DF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" i="2" l="1"/>
  <c r="X6" i="2" s="1"/>
  <c r="Y6" i="2" s="1"/>
  <c r="Z6" i="2" s="1"/>
  <c r="AA6" i="2" s="1"/>
  <c r="AB6" i="2" s="1"/>
  <c r="AC6" i="2" s="1"/>
  <c r="AD6" i="2" s="1"/>
  <c r="V6" i="2"/>
  <c r="AD2" i="2"/>
  <c r="W2" i="2"/>
  <c r="X2" i="2" s="1"/>
  <c r="Y2" i="2" s="1"/>
  <c r="Z2" i="2" s="1"/>
  <c r="AA2" i="2" s="1"/>
  <c r="AB2" i="2" s="1"/>
  <c r="AC2" i="2" s="1"/>
  <c r="U6" i="2"/>
  <c r="N6" i="2"/>
  <c r="M6" i="2"/>
  <c r="Q19" i="2"/>
  <c r="Q18" i="2"/>
  <c r="Q17" i="2"/>
  <c r="P6" i="2"/>
  <c r="P10" i="2" s="1"/>
  <c r="P13" i="2" s="1"/>
  <c r="P15" i="2" s="1"/>
  <c r="R20" i="2"/>
  <c r="R19" i="2"/>
  <c r="R18" i="2"/>
  <c r="R17" i="2"/>
  <c r="Q6" i="2"/>
  <c r="Q10" i="2" s="1"/>
  <c r="Q13" i="2" s="1"/>
  <c r="Q15" i="2" s="1"/>
  <c r="S19" i="2"/>
  <c r="S18" i="2"/>
  <c r="S17" i="2"/>
  <c r="R6" i="2"/>
  <c r="R10" i="2" s="1"/>
  <c r="R13" i="2" s="1"/>
  <c r="R15" i="2" s="1"/>
  <c r="L19" i="2"/>
  <c r="D21" i="2"/>
  <c r="G19" i="2"/>
  <c r="G18" i="2"/>
  <c r="G17" i="2"/>
  <c r="I19" i="2"/>
  <c r="H19" i="2"/>
  <c r="I18" i="2"/>
  <c r="H18" i="2"/>
  <c r="I17" i="2"/>
  <c r="H17" i="2"/>
  <c r="F14" i="2"/>
  <c r="F12" i="2"/>
  <c r="F11" i="2"/>
  <c r="F9" i="2"/>
  <c r="F8" i="2"/>
  <c r="F7" i="2"/>
  <c r="F5" i="2"/>
  <c r="F4" i="2"/>
  <c r="F3" i="2"/>
  <c r="C6" i="2"/>
  <c r="C10" i="2" s="1"/>
  <c r="C13" i="2" s="1"/>
  <c r="C15" i="2" s="1"/>
  <c r="S15" i="2"/>
  <c r="D6" i="2"/>
  <c r="D10" i="2" s="1"/>
  <c r="D13" i="2" s="1"/>
  <c r="D15" i="2" s="1"/>
  <c r="E6" i="2"/>
  <c r="E10" i="2" s="1"/>
  <c r="E13" i="2" s="1"/>
  <c r="E15" i="2" s="1"/>
  <c r="I6" i="2"/>
  <c r="I10" i="2" s="1"/>
  <c r="I13" i="2" s="1"/>
  <c r="I15" i="2" s="1"/>
  <c r="J12" i="2"/>
  <c r="J11" i="2"/>
  <c r="J9" i="2"/>
  <c r="J8" i="2"/>
  <c r="J7" i="2"/>
  <c r="J5" i="2"/>
  <c r="J19" i="2" s="1"/>
  <c r="J4" i="2"/>
  <c r="J18" i="2" s="1"/>
  <c r="J3" i="2"/>
  <c r="J17" i="2" s="1"/>
  <c r="T19" i="2"/>
  <c r="T18" i="2"/>
  <c r="T17" i="2"/>
  <c r="S6" i="2"/>
  <c r="S10" i="2" s="1"/>
  <c r="S13" i="2" s="1"/>
  <c r="T6" i="2"/>
  <c r="T10" i="2" s="1"/>
  <c r="T13" i="2" s="1"/>
  <c r="T15" i="2" s="1"/>
  <c r="K19" i="2"/>
  <c r="K18" i="2"/>
  <c r="K17" i="2"/>
  <c r="G6" i="2"/>
  <c r="K6" i="2"/>
  <c r="K10" i="2" s="1"/>
  <c r="K13" i="2" s="1"/>
  <c r="K15" i="2" s="1"/>
  <c r="L18" i="2"/>
  <c r="L17" i="2"/>
  <c r="H6" i="2"/>
  <c r="H10" i="2" s="1"/>
  <c r="H13" i="2" s="1"/>
  <c r="H15" i="2" s="1"/>
  <c r="L6" i="2"/>
  <c r="L20" i="2" s="1"/>
  <c r="H4" i="1"/>
  <c r="H3" i="1"/>
  <c r="Q2" i="2"/>
  <c r="R2" i="2" s="1"/>
  <c r="S2" i="2" s="1"/>
  <c r="T2" i="2" s="1"/>
  <c r="U2" i="2" s="1"/>
  <c r="V2" i="2" s="1"/>
  <c r="I5" i="1"/>
  <c r="I6" i="1" s="1"/>
  <c r="H6" i="1"/>
  <c r="H7" i="1" s="1"/>
  <c r="F13" i="2" l="1"/>
  <c r="S20" i="2"/>
  <c r="L10" i="2"/>
  <c r="H21" i="2"/>
  <c r="I21" i="2"/>
  <c r="G20" i="2"/>
  <c r="K21" i="2"/>
  <c r="E21" i="2"/>
  <c r="C21" i="2"/>
  <c r="Q20" i="2"/>
  <c r="F15" i="2"/>
  <c r="H20" i="2"/>
  <c r="I20" i="2"/>
  <c r="J6" i="2"/>
  <c r="J20" i="2" s="1"/>
  <c r="K20" i="2"/>
  <c r="F10" i="2"/>
  <c r="F21" i="2" s="1"/>
  <c r="G10" i="2"/>
  <c r="T20" i="2"/>
  <c r="F6" i="2"/>
  <c r="L13" i="2" l="1"/>
  <c r="L15" i="2" s="1"/>
  <c r="L21" i="2"/>
  <c r="G13" i="2"/>
  <c r="G15" i="2" s="1"/>
  <c r="G21" i="2"/>
  <c r="J10" i="2"/>
  <c r="J21" i="2" s="1"/>
  <c r="J13" i="2"/>
  <c r="J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</author>
  </authors>
  <commentList>
    <comment ref="L19" authorId="0" shapeId="0" xr:uid="{5E31BDC6-C68B-4446-88E6-3492BC49607E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scheme val="minor"/>
          </rPr>
          <t>Revenues in the quarter included the sale of our music catalog and executive producer fees related to Apple TV+'s </t>
        </r>
        <r>
          <rPr>
            <i/>
            <sz val="10"/>
            <color rgb="FF000000"/>
            <rFont val="Aptos Narrow"/>
            <scheme val="minor"/>
          </rPr>
          <t>Silo</t>
        </r>
      </text>
    </comment>
  </commentList>
</comments>
</file>

<file path=xl/sharedStrings.xml><?xml version="1.0" encoding="utf-8"?>
<sst xmlns="http://schemas.openxmlformats.org/spreadsheetml/2006/main" count="43" uniqueCount="37">
  <si>
    <t>P</t>
  </si>
  <si>
    <t>S</t>
  </si>
  <si>
    <t>MC</t>
  </si>
  <si>
    <t>D</t>
  </si>
  <si>
    <t>C</t>
  </si>
  <si>
    <t>Q225</t>
  </si>
  <si>
    <t>CEO</t>
  </si>
  <si>
    <t xml:space="preserve">CFO </t>
  </si>
  <si>
    <t>Q223</t>
  </si>
  <si>
    <t>Q323</t>
  </si>
  <si>
    <t>Q423</t>
  </si>
  <si>
    <t>Q124</t>
  </si>
  <si>
    <t>Q224</t>
  </si>
  <si>
    <t>Q324</t>
  </si>
  <si>
    <t>Q424</t>
  </si>
  <si>
    <t>Q125</t>
  </si>
  <si>
    <t>Q325</t>
  </si>
  <si>
    <t>Q425</t>
  </si>
  <si>
    <t>Q123</t>
  </si>
  <si>
    <t xml:space="preserve">AMC Networks </t>
  </si>
  <si>
    <t>EV</t>
  </si>
  <si>
    <t xml:space="preserve">Advertiing </t>
  </si>
  <si>
    <t xml:space="preserve">Content Licensing </t>
  </si>
  <si>
    <t xml:space="preserve">Subscription </t>
  </si>
  <si>
    <t>Total Revenues</t>
  </si>
  <si>
    <t>Tech &amp; Operating</t>
  </si>
  <si>
    <t>SG&amp;A</t>
  </si>
  <si>
    <t>D&amp;A</t>
  </si>
  <si>
    <t>Operating Income</t>
  </si>
  <si>
    <t>Interest Expense</t>
  </si>
  <si>
    <t xml:space="preserve">Interest Income </t>
  </si>
  <si>
    <t xml:space="preserve">EBT </t>
  </si>
  <si>
    <t>Taxes</t>
  </si>
  <si>
    <t xml:space="preserve">Net Income </t>
  </si>
  <si>
    <t>OM%</t>
  </si>
  <si>
    <t>PR</t>
  </si>
  <si>
    <t>00m 1.5% sr notes due 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</si>
</sst>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ptos Narrow"/>
      <scheme val="minor"/>
    </font>
    <font>
      <i/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3" fontId="1" fillId="0" borderId="0" xfId="0" applyNumberFormat="1" applyFont="1"/>
    <xf numFmtId="0" fontId="1" fillId="0" borderId="0" xfId="0" applyFont="1"/>
    <xf numFmtId="9" fontId="1" fillId="0" borderId="0" xfId="0" applyNumberFormat="1" applyFont="1"/>
    <xf numFmtId="9" fontId="3" fillId="0" borderId="0" xfId="0" applyNumberFormat="1" applyFont="1"/>
    <xf numFmtId="9" fontId="4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66261</xdr:rowOff>
    </xdr:from>
    <xdr:to>
      <xdr:col>12</xdr:col>
      <xdr:colOff>0</xdr:colOff>
      <xdr:row>53</xdr:row>
      <xdr:rowOff>99392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8FFA3E5-ACA5-E7B8-4362-0094683F24F9}"/>
            </a:ext>
          </a:extLst>
        </xdr:cNvPr>
        <xdr:cNvCxnSpPr/>
      </xdr:nvCxnSpPr>
      <xdr:spPr>
        <a:xfrm>
          <a:off x="7266609" y="66261"/>
          <a:ext cx="0" cy="1056860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0</xdr:row>
      <xdr:rowOff>11044</xdr:rowOff>
    </xdr:from>
    <xdr:to>
      <xdr:col>20</xdr:col>
      <xdr:colOff>0</xdr:colOff>
      <xdr:row>53</xdr:row>
      <xdr:rowOff>44175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0B05426-030B-8C4D-A9AD-554B653160EF}"/>
            </a:ext>
          </a:extLst>
        </xdr:cNvPr>
        <xdr:cNvCxnSpPr/>
      </xdr:nvCxnSpPr>
      <xdr:spPr>
        <a:xfrm>
          <a:off x="12468087" y="11044"/>
          <a:ext cx="0" cy="1056860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s.amcnetworks.com/news-releases/news-release-details/amc-networks-inc-reports-second-quarter-2025-resul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B31E-8DF1-0546-8541-FB246FE66017}">
  <dimension ref="B2:I10"/>
  <sheetViews>
    <sheetView workbookViewId="0">
      <selection activeCell="B10" sqref="B10"/>
    </sheetView>
  </sheetViews>
  <sheetFormatPr baseColWidth="10" defaultRowHeight="16" x14ac:dyDescent="0.2"/>
  <cols>
    <col min="1" max="1" width="3.1640625" customWidth="1"/>
    <col min="7" max="7" width="4" bestFit="1" customWidth="1"/>
    <col min="8" max="8" width="5.6640625" bestFit="1" customWidth="1"/>
    <col min="9" max="9" width="5.5" bestFit="1" customWidth="1"/>
  </cols>
  <sheetData>
    <row r="2" spans="2:9" x14ac:dyDescent="0.2">
      <c r="B2" t="s">
        <v>19</v>
      </c>
      <c r="G2" t="s">
        <v>0</v>
      </c>
      <c r="H2" s="1">
        <v>8.07</v>
      </c>
    </row>
    <row r="3" spans="2:9" x14ac:dyDescent="0.2">
      <c r="B3" t="s">
        <v>6</v>
      </c>
      <c r="G3" t="s">
        <v>1</v>
      </c>
      <c r="H3" s="1">
        <f>31.899405+11.484408</f>
        <v>43.383813000000004</v>
      </c>
      <c r="I3" t="s">
        <v>5</v>
      </c>
    </row>
    <row r="4" spans="2:9" x14ac:dyDescent="0.2">
      <c r="B4" t="s">
        <v>7</v>
      </c>
      <c r="G4" t="s">
        <v>2</v>
      </c>
      <c r="H4" s="1">
        <f>+H2*H3</f>
        <v>350.10737091000004</v>
      </c>
    </row>
    <row r="5" spans="2:9" x14ac:dyDescent="0.2">
      <c r="G5" t="s">
        <v>4</v>
      </c>
      <c r="H5" s="1">
        <v>866.40700000000004</v>
      </c>
      <c r="I5" t="str">
        <f>+I3</f>
        <v>Q225</v>
      </c>
    </row>
    <row r="6" spans="2:9" x14ac:dyDescent="0.2">
      <c r="G6" t="s">
        <v>3</v>
      </c>
      <c r="H6" s="1">
        <f>77.5+2127.822</f>
        <v>2205.3220000000001</v>
      </c>
      <c r="I6" t="str">
        <f>+I5</f>
        <v>Q225</v>
      </c>
    </row>
    <row r="7" spans="2:9" x14ac:dyDescent="0.2">
      <c r="G7" t="s">
        <v>20</v>
      </c>
      <c r="H7" s="1">
        <f>+H4-H5+H6</f>
        <v>1689.0223709100001</v>
      </c>
    </row>
    <row r="9" spans="2:9" x14ac:dyDescent="0.2">
      <c r="B9" t="s">
        <v>35</v>
      </c>
    </row>
    <row r="10" spans="2:9" x14ac:dyDescent="0.2">
      <c r="B10" s="9" t="s">
        <v>5</v>
      </c>
      <c r="D10" t="s">
        <v>36</v>
      </c>
    </row>
  </sheetData>
  <hyperlinks>
    <hyperlink ref="B10" r:id="rId1" xr:uid="{7178F5F7-F739-4449-8A3B-FA7A402630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E9A9-3BE1-7C40-A7B0-7A45D9489B36}">
  <dimension ref="B2:AD1048575"/>
  <sheetViews>
    <sheetView tabSelected="1" zoomScale="115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V8" sqref="V8"/>
    </sheetView>
  </sheetViews>
  <sheetFormatPr baseColWidth="10" defaultRowHeight="16" x14ac:dyDescent="0.2"/>
  <cols>
    <col min="1" max="1" width="1.83203125" customWidth="1"/>
    <col min="2" max="2" width="16.6640625" bestFit="1" customWidth="1"/>
    <col min="3" max="14" width="7.6640625" bestFit="1" customWidth="1"/>
    <col min="16" max="30" width="9.33203125" bestFit="1" customWidth="1"/>
  </cols>
  <sheetData>
    <row r="2" spans="2:30" x14ac:dyDescent="0.2">
      <c r="C2" s="2" t="s">
        <v>18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5</v>
      </c>
      <c r="M2" s="2" t="s">
        <v>16</v>
      </c>
      <c r="N2" s="2" t="s">
        <v>17</v>
      </c>
      <c r="P2">
        <v>2020</v>
      </c>
      <c r="Q2">
        <f t="shared" ref="Q2:AD2" si="0">+P2+1</f>
        <v>2021</v>
      </c>
      <c r="R2">
        <f t="shared" si="0"/>
        <v>2022</v>
      </c>
      <c r="S2">
        <f t="shared" si="0"/>
        <v>2023</v>
      </c>
      <c r="T2">
        <f t="shared" si="0"/>
        <v>2024</v>
      </c>
      <c r="U2">
        <f t="shared" si="0"/>
        <v>2025</v>
      </c>
      <c r="V2">
        <f t="shared" si="0"/>
        <v>2026</v>
      </c>
      <c r="W2">
        <f t="shared" si="0"/>
        <v>2027</v>
      </c>
      <c r="X2">
        <f t="shared" si="0"/>
        <v>2028</v>
      </c>
      <c r="Y2">
        <f t="shared" si="0"/>
        <v>2029</v>
      </c>
      <c r="Z2">
        <f t="shared" si="0"/>
        <v>2030</v>
      </c>
      <c r="AA2">
        <f t="shared" si="0"/>
        <v>2031</v>
      </c>
      <c r="AB2">
        <f t="shared" si="0"/>
        <v>2032</v>
      </c>
      <c r="AC2">
        <f t="shared" si="0"/>
        <v>2033</v>
      </c>
      <c r="AD2">
        <f t="shared" si="0"/>
        <v>2034</v>
      </c>
    </row>
    <row r="3" spans="2:30" s="1" customFormat="1" x14ac:dyDescent="0.2">
      <c r="B3" s="1" t="s">
        <v>23</v>
      </c>
      <c r="C3" s="1">
        <v>404220</v>
      </c>
      <c r="D3" s="1">
        <v>391034</v>
      </c>
      <c r="E3" s="1">
        <v>388308</v>
      </c>
      <c r="F3" s="1">
        <f>+S3-SUM(C3:E3)</f>
        <v>377499</v>
      </c>
      <c r="G3" s="1">
        <v>373407</v>
      </c>
      <c r="H3" s="1">
        <v>372180</v>
      </c>
      <c r="I3" s="1">
        <v>364512</v>
      </c>
      <c r="J3" s="1">
        <f>+T3-SUM(G3:I3)</f>
        <v>361952</v>
      </c>
      <c r="K3" s="1">
        <v>358075</v>
      </c>
      <c r="L3" s="1">
        <v>367428</v>
      </c>
      <c r="P3" s="1">
        <v>1385115</v>
      </c>
      <c r="Q3" s="1">
        <v>1568576</v>
      </c>
      <c r="R3" s="1">
        <v>1618541</v>
      </c>
      <c r="S3" s="1">
        <v>1561061</v>
      </c>
      <c r="T3" s="1">
        <v>1472051</v>
      </c>
    </row>
    <row r="4" spans="2:30" s="1" customFormat="1" x14ac:dyDescent="0.2">
      <c r="B4" s="1" t="s">
        <v>21</v>
      </c>
      <c r="C4" s="1">
        <v>161378</v>
      </c>
      <c r="D4" s="1">
        <v>187517</v>
      </c>
      <c r="E4" s="1">
        <v>166422</v>
      </c>
      <c r="F4" s="1">
        <f>+S4-SUM(C4:E4)</f>
        <v>200329</v>
      </c>
      <c r="G4" s="1">
        <v>161378</v>
      </c>
      <c r="H4" s="1">
        <v>186723</v>
      </c>
      <c r="I4" s="1">
        <v>155593</v>
      </c>
      <c r="J4" s="1">
        <f>+T4-SUM(G4:I4)</f>
        <v>172940</v>
      </c>
      <c r="K4" s="1">
        <v>141856</v>
      </c>
      <c r="L4" s="1">
        <v>148609</v>
      </c>
      <c r="P4" s="1">
        <v>875816</v>
      </c>
      <c r="Q4" s="1">
        <v>950654</v>
      </c>
      <c r="R4" s="1">
        <v>871850</v>
      </c>
      <c r="S4" s="1">
        <v>715646</v>
      </c>
      <c r="T4" s="1">
        <v>676634</v>
      </c>
    </row>
    <row r="5" spans="2:30" s="1" customFormat="1" x14ac:dyDescent="0.2">
      <c r="B5" s="1" t="s">
        <v>22</v>
      </c>
      <c r="C5" s="1">
        <v>61676</v>
      </c>
      <c r="D5" s="1">
        <v>100007</v>
      </c>
      <c r="E5" s="1">
        <v>82224</v>
      </c>
      <c r="F5" s="1">
        <f>+S5-SUM(C5:E5)</f>
        <v>191263</v>
      </c>
      <c r="G5" s="1">
        <v>61676</v>
      </c>
      <c r="H5" s="1">
        <v>67031</v>
      </c>
      <c r="I5" s="1">
        <v>79509</v>
      </c>
      <c r="J5" s="1">
        <f>+T5-SUM(G5:I5)</f>
        <v>64413</v>
      </c>
      <c r="K5" s="1">
        <v>55302</v>
      </c>
      <c r="L5" s="1">
        <v>83987</v>
      </c>
      <c r="P5" s="1">
        <v>554025</v>
      </c>
      <c r="Q5" s="1">
        <v>558378</v>
      </c>
      <c r="R5" s="1">
        <v>606154</v>
      </c>
      <c r="S5" s="1">
        <v>435170</v>
      </c>
      <c r="T5" s="1">
        <v>272629</v>
      </c>
    </row>
    <row r="6" spans="2:30" s="4" customFormat="1" x14ac:dyDescent="0.2">
      <c r="B6" s="4" t="s">
        <v>24</v>
      </c>
      <c r="C6" s="4">
        <f>+SUM(C3:C5)</f>
        <v>627274</v>
      </c>
      <c r="D6" s="4">
        <f>+SUM(D3:D5)</f>
        <v>678558</v>
      </c>
      <c r="E6" s="4">
        <f>+SUM(E3:E5)</f>
        <v>636954</v>
      </c>
      <c r="F6" s="4">
        <f>+S6-SUM(C6:E6)</f>
        <v>769091</v>
      </c>
      <c r="G6" s="4">
        <f>+SUM(G3:G5)</f>
        <v>596461</v>
      </c>
      <c r="H6" s="4">
        <f>+SUM(H3:H5)</f>
        <v>625934</v>
      </c>
      <c r="I6" s="4">
        <f>+SUM(I3:I5)</f>
        <v>599614</v>
      </c>
      <c r="J6" s="4">
        <f>+T6-SUM(G6:I6)</f>
        <v>599305</v>
      </c>
      <c r="K6" s="4">
        <f>+SUM(K3:K5)</f>
        <v>555233</v>
      </c>
      <c r="L6" s="4">
        <f>+SUM(L3:L5)</f>
        <v>600024</v>
      </c>
      <c r="M6" s="4">
        <f>+I6*0.95</f>
        <v>569633.29999999993</v>
      </c>
      <c r="N6" s="4">
        <f>+J6*0.95</f>
        <v>569339.75</v>
      </c>
      <c r="P6" s="4">
        <f>+SUM(P3:P5)</f>
        <v>2814956</v>
      </c>
      <c r="Q6" s="4">
        <f>+SUM(Q3:Q5)</f>
        <v>3077608</v>
      </c>
      <c r="R6" s="4">
        <f>+SUM(R3:R5)</f>
        <v>3096545</v>
      </c>
      <c r="S6" s="4">
        <f>+SUM(S3:S5)</f>
        <v>2711877</v>
      </c>
      <c r="T6" s="4">
        <f>+SUM(T3:T5)</f>
        <v>2421314</v>
      </c>
      <c r="U6" s="4">
        <f>SUM(K6:N6)</f>
        <v>2294230.0499999998</v>
      </c>
      <c r="V6" s="4">
        <f>+U6*0.99</f>
        <v>2271287.7494999999</v>
      </c>
      <c r="W6" s="4">
        <f t="shared" ref="W6:AD6" si="1">+V6*0.99</f>
        <v>2248574.8720049998</v>
      </c>
      <c r="X6" s="4">
        <f t="shared" si="1"/>
        <v>2226089.1232849499</v>
      </c>
      <c r="Y6" s="4">
        <f t="shared" si="1"/>
        <v>2203828.2320521004</v>
      </c>
      <c r="Z6" s="4">
        <f t="shared" si="1"/>
        <v>2181789.9497315795</v>
      </c>
      <c r="AA6" s="4">
        <f t="shared" si="1"/>
        <v>2159972.0502342638</v>
      </c>
      <c r="AB6" s="4">
        <f t="shared" si="1"/>
        <v>2138372.3297319212</v>
      </c>
      <c r="AC6" s="4">
        <f t="shared" si="1"/>
        <v>2116988.6064346018</v>
      </c>
      <c r="AD6" s="4">
        <f t="shared" si="1"/>
        <v>2095818.7203702559</v>
      </c>
    </row>
    <row r="7" spans="2:30" s="1" customFormat="1" x14ac:dyDescent="0.2">
      <c r="B7" s="1" t="s">
        <v>25</v>
      </c>
      <c r="C7" s="1">
        <v>271576</v>
      </c>
      <c r="D7" s="1">
        <v>321961</v>
      </c>
      <c r="E7" s="1">
        <v>284900</v>
      </c>
      <c r="F7" s="1">
        <f>+S7-SUM(C7:E7)</f>
        <v>449063</v>
      </c>
      <c r="G7" s="1">
        <v>271576</v>
      </c>
      <c r="H7" s="1">
        <v>280727</v>
      </c>
      <c r="I7" s="1">
        <v>287746</v>
      </c>
      <c r="J7" s="1">
        <f>+T7-SUM(G7:I7)</f>
        <v>292544</v>
      </c>
      <c r="K7" s="1">
        <v>267346</v>
      </c>
      <c r="L7" s="1">
        <v>283876</v>
      </c>
      <c r="P7" s="1">
        <v>1401591</v>
      </c>
      <c r="Q7" s="1">
        <v>1432083</v>
      </c>
      <c r="R7" s="1">
        <v>1515902</v>
      </c>
      <c r="S7" s="1">
        <v>1327500</v>
      </c>
      <c r="T7" s="1">
        <v>1132593</v>
      </c>
    </row>
    <row r="8" spans="2:30" s="1" customFormat="1" x14ac:dyDescent="0.2">
      <c r="B8" s="1" t="s">
        <v>26</v>
      </c>
      <c r="C8" s="1">
        <v>188881</v>
      </c>
      <c r="D8" s="1">
        <v>194298</v>
      </c>
      <c r="E8" s="1">
        <v>187232</v>
      </c>
      <c r="F8" s="1">
        <f>+S8-SUM(C8:E8)</f>
        <v>193676</v>
      </c>
      <c r="G8" s="1">
        <v>188881</v>
      </c>
      <c r="H8" s="1">
        <v>208176</v>
      </c>
      <c r="I8" s="1">
        <v>191622</v>
      </c>
      <c r="J8" s="1">
        <f>+T8-SUM(G8:I8)</f>
        <v>192650</v>
      </c>
      <c r="K8" s="1">
        <v>197975</v>
      </c>
      <c r="L8" s="1">
        <v>221704</v>
      </c>
      <c r="P8" s="1">
        <v>708820</v>
      </c>
      <c r="Q8" s="1">
        <v>891734</v>
      </c>
      <c r="R8" s="1">
        <v>896817</v>
      </c>
      <c r="S8" s="1">
        <v>764087</v>
      </c>
      <c r="T8" s="1">
        <v>781329</v>
      </c>
    </row>
    <row r="9" spans="2:30" s="1" customFormat="1" x14ac:dyDescent="0.2">
      <c r="B9" s="1" t="s">
        <v>27</v>
      </c>
      <c r="C9" s="1">
        <v>25826</v>
      </c>
      <c r="D9" s="1">
        <v>25745</v>
      </c>
      <c r="E9" s="1">
        <v>28009</v>
      </c>
      <c r="F9" s="1">
        <f>+S9-SUM(C9:E9)</f>
        <v>27822</v>
      </c>
      <c r="G9" s="1">
        <v>25826</v>
      </c>
      <c r="H9" s="1">
        <v>26493</v>
      </c>
      <c r="I9" s="1">
        <v>23097</v>
      </c>
      <c r="J9" s="1">
        <f>+T9-SUM(G9:I9)</f>
        <v>22599</v>
      </c>
      <c r="K9" s="1">
        <v>20926</v>
      </c>
      <c r="L9" s="1">
        <v>26446</v>
      </c>
      <c r="P9" s="1">
        <v>104606</v>
      </c>
      <c r="Q9" s="1">
        <v>93881</v>
      </c>
      <c r="R9" s="1">
        <v>107227</v>
      </c>
      <c r="S9" s="1">
        <v>107402</v>
      </c>
      <c r="T9" s="1">
        <v>98015</v>
      </c>
    </row>
    <row r="10" spans="2:30" s="1" customFormat="1" x14ac:dyDescent="0.2">
      <c r="B10" s="1" t="s">
        <v>28</v>
      </c>
      <c r="C10" s="1">
        <f>+C6-SUM(C7:C9)</f>
        <v>140991</v>
      </c>
      <c r="D10" s="1">
        <f>+D6-SUM(D7:D9)</f>
        <v>136554</v>
      </c>
      <c r="E10" s="1">
        <f>+E6-SUM(E7:E9)</f>
        <v>136813</v>
      </c>
      <c r="F10" s="1">
        <f>+S10-SUM(C10:E10)</f>
        <v>98530</v>
      </c>
      <c r="G10" s="1">
        <f>+G6-SUM(G7:G9)</f>
        <v>110178</v>
      </c>
      <c r="H10" s="1">
        <f>+H6-SUM(H7:H9)</f>
        <v>110538</v>
      </c>
      <c r="I10" s="1">
        <f>+I6-SUM(I7:I9)</f>
        <v>97149</v>
      </c>
      <c r="J10" s="1">
        <f>+T10-SUM(G10:I10)</f>
        <v>91512</v>
      </c>
      <c r="K10" s="1">
        <f>+K6-SUM(K7:K9)</f>
        <v>68986</v>
      </c>
      <c r="L10" s="1">
        <f>+L6-SUM(L7:L9)</f>
        <v>67998</v>
      </c>
      <c r="P10" s="1">
        <f>+P6-SUM(P7:P9)</f>
        <v>599939</v>
      </c>
      <c r="Q10" s="1">
        <f>+Q6-SUM(Q7:Q9)</f>
        <v>659910</v>
      </c>
      <c r="R10" s="1">
        <f>+R6-SUM(R7:R9)</f>
        <v>576599</v>
      </c>
      <c r="S10" s="1">
        <f>+S6-SUM(S7:S9)</f>
        <v>512888</v>
      </c>
      <c r="T10" s="1">
        <f>+T6-SUM(T7:T9)</f>
        <v>409377</v>
      </c>
    </row>
    <row r="11" spans="2:30" s="3" customFormat="1" x14ac:dyDescent="0.2">
      <c r="B11" s="3" t="s">
        <v>29</v>
      </c>
      <c r="C11" s="1">
        <v>-32841</v>
      </c>
      <c r="D11" s="1">
        <v>-38930</v>
      </c>
      <c r="E11" s="1">
        <v>-38757</v>
      </c>
      <c r="F11" s="1">
        <f>+S11-SUM(C11:E11)</f>
        <v>-42175</v>
      </c>
      <c r="G11" s="1">
        <v>-32841</v>
      </c>
      <c r="H11" s="1">
        <v>-43216</v>
      </c>
      <c r="I11" s="1">
        <v>-45123</v>
      </c>
      <c r="J11" s="1">
        <f>+T11-SUM(G11:I11)</f>
        <v>-45006</v>
      </c>
      <c r="K11" s="1">
        <v>43392</v>
      </c>
      <c r="L11" s="1">
        <v>-42460</v>
      </c>
      <c r="P11" s="1">
        <v>-108578</v>
      </c>
      <c r="Q11" s="1">
        <v>-118830</v>
      </c>
      <c r="R11" s="1">
        <v>-120436</v>
      </c>
      <c r="S11" s="1">
        <v>-152703</v>
      </c>
      <c r="T11" s="1">
        <v>-166186</v>
      </c>
    </row>
    <row r="12" spans="2:30" s="3" customFormat="1" x14ac:dyDescent="0.2">
      <c r="B12" s="3" t="s">
        <v>30</v>
      </c>
      <c r="C12" s="1">
        <v>8885</v>
      </c>
      <c r="D12" s="1">
        <v>7342</v>
      </c>
      <c r="E12" s="1">
        <v>11686</v>
      </c>
      <c r="F12" s="1">
        <f>+S12-SUM(C12:E12)</f>
        <v>9105</v>
      </c>
      <c r="G12" s="1">
        <v>8885</v>
      </c>
      <c r="H12" s="1">
        <v>9292</v>
      </c>
      <c r="I12" s="1">
        <v>9303</v>
      </c>
      <c r="J12" s="1">
        <f>+T12-SUM(G12:I12)</f>
        <v>9323</v>
      </c>
      <c r="K12" s="1">
        <v>8415</v>
      </c>
      <c r="L12" s="1">
        <v>8205</v>
      </c>
      <c r="P12" s="1">
        <v>0</v>
      </c>
      <c r="Q12" s="1">
        <v>0</v>
      </c>
      <c r="R12" s="1">
        <v>0</v>
      </c>
      <c r="S12" s="1">
        <v>37018</v>
      </c>
      <c r="T12" s="1">
        <v>36803</v>
      </c>
    </row>
    <row r="13" spans="2:30" s="3" customFormat="1" x14ac:dyDescent="0.2">
      <c r="B13" s="3" t="s">
        <v>31</v>
      </c>
      <c r="C13" s="1">
        <f>+SUM(C10:C12)</f>
        <v>117035</v>
      </c>
      <c r="D13" s="1">
        <f>+SUM(D10:D12)</f>
        <v>104966</v>
      </c>
      <c r="E13" s="1">
        <f>+SUM(E10:E12)</f>
        <v>109742</v>
      </c>
      <c r="F13" s="1">
        <f>+S13-SUM(C13:E13)</f>
        <v>65460</v>
      </c>
      <c r="G13" s="1">
        <f>+SUM(G10:G12)</f>
        <v>86222</v>
      </c>
      <c r="H13" s="1">
        <f>+SUM(H10:H12)</f>
        <v>76614</v>
      </c>
      <c r="I13" s="1">
        <f>+SUM(I10:I12)</f>
        <v>61329</v>
      </c>
      <c r="J13" s="1">
        <f>+T13-SUM(G13:I13)</f>
        <v>55829</v>
      </c>
      <c r="K13" s="1">
        <f>+SUM(K10:K12)</f>
        <v>120793</v>
      </c>
      <c r="L13" s="1">
        <f>+SUM(L10:L12)</f>
        <v>33743</v>
      </c>
      <c r="P13" s="1">
        <f>+SUM(P10:P12)</f>
        <v>491361</v>
      </c>
      <c r="Q13" s="1">
        <f>+SUM(Q10:Q12)</f>
        <v>541080</v>
      </c>
      <c r="R13" s="1">
        <f>+SUM(R10:R12)</f>
        <v>456163</v>
      </c>
      <c r="S13" s="1">
        <f>+SUM(S10:S12)</f>
        <v>397203</v>
      </c>
      <c r="T13" s="1">
        <f>+SUM(T10:T12)</f>
        <v>279994</v>
      </c>
    </row>
    <row r="14" spans="2:30" s="3" customFormat="1" x14ac:dyDescent="0.2">
      <c r="B14" s="3" t="s">
        <v>32</v>
      </c>
      <c r="C14" s="1">
        <v>23649</v>
      </c>
      <c r="D14" s="1">
        <v>22155</v>
      </c>
      <c r="E14" s="1">
        <v>23671</v>
      </c>
      <c r="F14" s="1">
        <f>+S14-SUM(C14:E14)</f>
        <v>25131</v>
      </c>
      <c r="G14" s="1">
        <v>23649</v>
      </c>
      <c r="H14" s="1">
        <v>10893</v>
      </c>
      <c r="I14" s="1">
        <v>19891</v>
      </c>
      <c r="J14" s="1">
        <v>10943</v>
      </c>
      <c r="K14" s="1">
        <v>14955</v>
      </c>
      <c r="L14" s="1">
        <v>16072</v>
      </c>
      <c r="P14" s="1">
        <v>-145391</v>
      </c>
      <c r="Q14" s="1">
        <v>-94393</v>
      </c>
      <c r="R14" s="1">
        <v>40980</v>
      </c>
      <c r="S14" s="1">
        <v>94606</v>
      </c>
      <c r="T14" s="1">
        <v>43490</v>
      </c>
    </row>
    <row r="15" spans="2:30" s="1" customFormat="1" x14ac:dyDescent="0.2">
      <c r="B15" s="1" t="s">
        <v>33</v>
      </c>
      <c r="C15" s="1">
        <f>+C13-C14</f>
        <v>93386</v>
      </c>
      <c r="D15" s="1">
        <f>+D13-D14</f>
        <v>82811</v>
      </c>
      <c r="E15" s="1">
        <f>+E13-E14</f>
        <v>86071</v>
      </c>
      <c r="F15" s="1">
        <f>+S15-SUM(C15:E15)</f>
        <v>40329</v>
      </c>
      <c r="G15" s="1">
        <f>+G13-G14</f>
        <v>62573</v>
      </c>
      <c r="H15" s="1">
        <f>+H13-H14</f>
        <v>65721</v>
      </c>
      <c r="I15" s="1">
        <f>+I13-I14</f>
        <v>41438</v>
      </c>
      <c r="J15" s="1">
        <f>+J13-J14</f>
        <v>44886</v>
      </c>
      <c r="K15" s="1">
        <f>+K13-K14</f>
        <v>105838</v>
      </c>
      <c r="L15" s="1">
        <f>+L13-L14</f>
        <v>17671</v>
      </c>
      <c r="P15" s="1">
        <f>+P13-P14</f>
        <v>636752</v>
      </c>
      <c r="Q15" s="1">
        <f>+Q13-Q14</f>
        <v>635473</v>
      </c>
      <c r="R15" s="1">
        <f>+R13-R14</f>
        <v>415183</v>
      </c>
      <c r="S15" s="1">
        <f>+S13-S14</f>
        <v>302597</v>
      </c>
      <c r="T15" s="1">
        <f>+T13-T14</f>
        <v>236504</v>
      </c>
    </row>
    <row r="16" spans="2:30" s="1" customFormat="1" x14ac:dyDescent="0.2"/>
    <row r="17" spans="2:20" x14ac:dyDescent="0.2">
      <c r="B17" s="1" t="s">
        <v>23</v>
      </c>
      <c r="F17" s="7"/>
      <c r="G17" s="3">
        <f t="shared" ref="G17:J17" si="2">+G3/C3-1</f>
        <v>-7.6228291524417346E-2</v>
      </c>
      <c r="H17" s="3">
        <f t="shared" si="2"/>
        <v>-4.82157561746549E-2</v>
      </c>
      <c r="I17" s="3">
        <f t="shared" si="2"/>
        <v>-6.1281250965728229E-2</v>
      </c>
      <c r="J17" s="3">
        <f t="shared" si="2"/>
        <v>-4.1184215057523343E-2</v>
      </c>
      <c r="K17" s="3">
        <f>+K3/G3-1</f>
        <v>-4.1059755173309509E-2</v>
      </c>
      <c r="L17" s="3">
        <f>+L3/H3-1</f>
        <v>-1.2768015476382399E-2</v>
      </c>
      <c r="Q17" s="3">
        <f>+Q3/P3-1</f>
        <v>0.1324518180800871</v>
      </c>
      <c r="R17" s="3">
        <f>+R3/Q3-1</f>
        <v>3.1853732302419502E-2</v>
      </c>
      <c r="S17" s="3">
        <f>+S3/R3-1</f>
        <v>-3.5513465522343912E-2</v>
      </c>
      <c r="T17" s="3">
        <f>+T3/S3-1</f>
        <v>-5.701891213732202E-2</v>
      </c>
    </row>
    <row r="18" spans="2:20" x14ac:dyDescent="0.2">
      <c r="B18" s="1" t="s">
        <v>21</v>
      </c>
      <c r="F18" s="7"/>
      <c r="G18" s="3">
        <f t="shared" ref="G18:J18" si="3">+G4/C4-1</f>
        <v>0</v>
      </c>
      <c r="H18" s="3">
        <f t="shared" si="3"/>
        <v>-4.2342827583632392E-3</v>
      </c>
      <c r="I18" s="3">
        <f t="shared" si="3"/>
        <v>-6.5069522058381679E-2</v>
      </c>
      <c r="J18" s="3">
        <f t="shared" si="3"/>
        <v>-0.13672009544299624</v>
      </c>
      <c r="K18" s="3">
        <f>+K4/G4-1</f>
        <v>-0.12097064035990035</v>
      </c>
      <c r="L18" s="3">
        <f>+L4/H4-1</f>
        <v>-0.20412054219351661</v>
      </c>
      <c r="Q18" s="3">
        <f t="shared" ref="Q18:R18" si="4">+Q4/P4-1</f>
        <v>8.5449455136695329E-2</v>
      </c>
      <c r="R18" s="3">
        <f t="shared" si="4"/>
        <v>-8.2894512619733351E-2</v>
      </c>
      <c r="S18" s="3">
        <f t="shared" ref="S18:T20" si="5">+S4/R4-1</f>
        <v>-0.17916384699202847</v>
      </c>
      <c r="T18" s="3">
        <f t="shared" si="5"/>
        <v>-5.451298547047001E-2</v>
      </c>
    </row>
    <row r="19" spans="2:20" s="5" customFormat="1" x14ac:dyDescent="0.2">
      <c r="B19" s="4" t="s">
        <v>22</v>
      </c>
      <c r="F19" s="8"/>
      <c r="G19" s="6">
        <f t="shared" ref="G19:J19" si="6">+G5/C5-1</f>
        <v>0</v>
      </c>
      <c r="H19" s="6">
        <f t="shared" si="6"/>
        <v>-0.32973691841571096</v>
      </c>
      <c r="I19" s="6">
        <f t="shared" si="6"/>
        <v>-3.3019556333917066E-2</v>
      </c>
      <c r="J19" s="6">
        <f t="shared" si="6"/>
        <v>-0.6632228920387111</v>
      </c>
      <c r="K19" s="6">
        <f>+K5/G5-1</f>
        <v>-0.10334652052662296</v>
      </c>
      <c r="L19" s="6">
        <f>+L5/H5-1</f>
        <v>0.25295758678820257</v>
      </c>
      <c r="Q19" s="3">
        <f t="shared" ref="Q19:R19" si="7">+Q5/P5-1</f>
        <v>7.8570461621767507E-3</v>
      </c>
      <c r="R19" s="3">
        <f t="shared" si="7"/>
        <v>8.5562110255060109E-2</v>
      </c>
      <c r="S19" s="3">
        <f t="shared" si="5"/>
        <v>-0.28208013145174327</v>
      </c>
      <c r="T19" s="3">
        <f t="shared" si="5"/>
        <v>-0.37351150125238408</v>
      </c>
    </row>
    <row r="20" spans="2:20" x14ac:dyDescent="0.2">
      <c r="B20" s="1" t="s">
        <v>24</v>
      </c>
      <c r="F20" s="7"/>
      <c r="G20" s="3">
        <f t="shared" ref="G20:J20" si="8">+G6/C6-1</f>
        <v>-4.912207424506676E-2</v>
      </c>
      <c r="H20" s="3">
        <f t="shared" si="8"/>
        <v>-7.7552692621706609E-2</v>
      </c>
      <c r="I20" s="3">
        <f t="shared" si="8"/>
        <v>-5.8622757687368354E-2</v>
      </c>
      <c r="J20" s="3">
        <f t="shared" si="8"/>
        <v>-0.22076191243949028</v>
      </c>
      <c r="K20" s="3">
        <f>+K6/G6-1</f>
        <v>-6.9121032221721168E-2</v>
      </c>
      <c r="L20" s="3">
        <f>+L6/H6-1</f>
        <v>-4.1394140596292872E-2</v>
      </c>
      <c r="Q20" s="3">
        <f t="shared" ref="Q20:R20" si="9">+Q6/P6-1</f>
        <v>9.3305898919912034E-2</v>
      </c>
      <c r="R20" s="3">
        <f t="shared" si="9"/>
        <v>6.1531553076286105E-3</v>
      </c>
      <c r="S20" s="3">
        <f t="shared" si="5"/>
        <v>-0.12422490227011074</v>
      </c>
      <c r="T20" s="3">
        <f t="shared" si="5"/>
        <v>-0.10714460869722331</v>
      </c>
    </row>
    <row r="21" spans="2:20" x14ac:dyDescent="0.2">
      <c r="B21" t="s">
        <v>34</v>
      </c>
      <c r="C21" s="3">
        <f>+C10/C6</f>
        <v>0.22476780481894673</v>
      </c>
      <c r="D21" s="3">
        <f t="shared" ref="D21:L21" si="10">+D10/D6</f>
        <v>0.2012414561467111</v>
      </c>
      <c r="E21" s="3">
        <f t="shared" si="10"/>
        <v>0.21479259098773223</v>
      </c>
      <c r="F21" s="3">
        <f t="shared" si="10"/>
        <v>0.12811227800091277</v>
      </c>
      <c r="G21" s="3">
        <f t="shared" si="10"/>
        <v>0.18471953740479261</v>
      </c>
      <c r="H21" s="3">
        <f t="shared" si="10"/>
        <v>0.17659689360220088</v>
      </c>
      <c r="I21" s="3">
        <f t="shared" si="10"/>
        <v>0.1620192323728265</v>
      </c>
      <c r="J21" s="3">
        <f t="shared" si="10"/>
        <v>0.15269687387890973</v>
      </c>
      <c r="K21" s="3">
        <f t="shared" si="10"/>
        <v>0.12424693777207046</v>
      </c>
      <c r="L21" s="3">
        <f t="shared" si="10"/>
        <v>0.11332546698132075</v>
      </c>
    </row>
    <row r="1048575" spans="6:6" x14ac:dyDescent="0.2">
      <c r="F1048575" s="1"/>
    </row>
  </sheetData>
  <pageMargins left="0.7" right="0.7" top="0.75" bottom="0.75" header="0.3" footer="0.3"/>
  <ignoredErrors>
    <ignoredError sqref="F4:L4 F6:L15 F5:G5 I5:L5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2025-09-12T01:53:56Z</dcterms:created>
  <dcterms:modified xsi:type="dcterms:W3CDTF">2025-09-13T22:43:49Z</dcterms:modified>
</cp:coreProperties>
</file>