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58349908-21D3-974C-9EB1-E2DFFDC06306}" xr6:coauthVersionLast="47" xr6:coauthVersionMax="47" xr10:uidLastSave="{00000000-0000-0000-0000-000000000000}"/>
  <bookViews>
    <workbookView xWindow="20480" yWindow="5480" windowWidth="24820" windowHeight="21960" xr2:uid="{6F292046-E60D-BB45-B827-ACE9FA2B5CC0}"/>
  </bookViews>
  <sheets>
    <sheet name="Main" sheetId="1" r:id="rId1"/>
    <sheet name="Bon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3" l="1"/>
  <c r="X25" i="3"/>
  <c r="X24" i="3"/>
  <c r="X23" i="3"/>
  <c r="X22" i="3"/>
  <c r="X21" i="3"/>
  <c r="X20" i="3"/>
  <c r="X19" i="3"/>
  <c r="X18" i="3"/>
  <c r="X17" i="3"/>
  <c r="T26" i="3"/>
  <c r="S26" i="3"/>
  <c r="U26" i="3" s="1"/>
  <c r="T25" i="3"/>
  <c r="S25" i="3"/>
  <c r="U25" i="3" s="1"/>
  <c r="T24" i="3"/>
  <c r="S24" i="3"/>
  <c r="U24" i="3" s="1"/>
  <c r="T23" i="3"/>
  <c r="T22" i="3"/>
  <c r="T21" i="3"/>
  <c r="T20" i="3"/>
  <c r="T19" i="3"/>
  <c r="T18" i="3"/>
  <c r="AC13" i="1" l="1"/>
  <c r="U13" i="1"/>
  <c r="AD3" i="1"/>
  <c r="AE3" i="1" s="1"/>
  <c r="AF3" i="1" s="1"/>
  <c r="AG3" i="1" s="1"/>
  <c r="AH3" i="1" s="1"/>
  <c r="AI3" i="1" s="1"/>
  <c r="AJ3" i="1" s="1"/>
  <c r="V3" i="1"/>
  <c r="W3" i="1" s="1"/>
  <c r="X3" i="1" s="1"/>
  <c r="Y3" i="1" s="1"/>
  <c r="Z3" i="1" s="1"/>
  <c r="AA3" i="1" s="1"/>
  <c r="AB3" i="1" s="1"/>
  <c r="N3" i="1"/>
  <c r="O3" i="1" s="1"/>
  <c r="P3" i="1" s="1"/>
  <c r="Q3" i="1" s="1"/>
  <c r="R3" i="1" s="1"/>
  <c r="S3" i="1" s="1"/>
  <c r="T3" i="1" s="1"/>
  <c r="L17" i="3"/>
  <c r="T1" i="3"/>
  <c r="K22" i="3" l="1"/>
  <c r="S22" i="3" s="1"/>
  <c r="U22" i="3" s="1"/>
  <c r="K23" i="3"/>
  <c r="S23" i="3" s="1"/>
  <c r="U23" i="3" s="1"/>
  <c r="W26" i="3"/>
  <c r="W18" i="3"/>
  <c r="W23" i="3"/>
  <c r="W22" i="3"/>
  <c r="W21" i="3"/>
  <c r="W20" i="3"/>
  <c r="W19" i="3"/>
  <c r="W25" i="3"/>
  <c r="W24" i="3"/>
  <c r="K21" i="3"/>
  <c r="S21" i="3" s="1"/>
  <c r="U21" i="3" s="1"/>
  <c r="V21" i="3" s="1"/>
  <c r="W17" i="3"/>
  <c r="T17" i="3"/>
  <c r="V22" i="3"/>
  <c r="V24" i="3"/>
  <c r="V26" i="3"/>
  <c r="V25" i="3"/>
  <c r="V23" i="3"/>
  <c r="K20" i="3"/>
  <c r="S20" i="3" s="1"/>
  <c r="U20" i="3" s="1"/>
  <c r="V20" i="3" s="1"/>
  <c r="K19" i="3"/>
  <c r="S19" i="3" s="1"/>
  <c r="U19" i="3" s="1"/>
  <c r="V19" i="3" s="1"/>
  <c r="K4" i="3"/>
  <c r="K18" i="3"/>
  <c r="S18" i="3" s="1"/>
  <c r="U18" i="3" s="1"/>
  <c r="V18" i="3" s="1"/>
  <c r="K8" i="3"/>
  <c r="K9" i="3"/>
  <c r="K10" i="3"/>
  <c r="K11" i="3"/>
  <c r="K12" i="3"/>
  <c r="K5" i="3"/>
  <c r="K13" i="3"/>
  <c r="K14" i="3"/>
  <c r="K6" i="3"/>
  <c r="K7" i="3"/>
  <c r="K15" i="3"/>
  <c r="K16" i="3"/>
  <c r="K17" i="3"/>
  <c r="S17" i="3" s="1"/>
  <c r="U17" i="3" s="1"/>
  <c r="V17" i="3" s="1"/>
  <c r="H5" i="1" l="1"/>
  <c r="H4" i="1"/>
  <c r="E4" i="1"/>
  <c r="F6" i="1" l="1"/>
  <c r="I6" i="1" s="1"/>
  <c r="F5" i="1"/>
  <c r="I5" i="1" s="1"/>
  <c r="F4" i="1"/>
  <c r="I4" i="1" s="1"/>
</calcChain>
</file>

<file path=xl/sharedStrings.xml><?xml version="1.0" encoding="utf-8"?>
<sst xmlns="http://schemas.openxmlformats.org/spreadsheetml/2006/main" count="154" uniqueCount="105">
  <si>
    <t>Ticker</t>
  </si>
  <si>
    <t>Price</t>
  </si>
  <si>
    <t>Shares</t>
  </si>
  <si>
    <t>Cash</t>
  </si>
  <si>
    <t>Debt</t>
  </si>
  <si>
    <t>DDS</t>
  </si>
  <si>
    <t>M</t>
  </si>
  <si>
    <t>JWN</t>
  </si>
  <si>
    <t>KSS</t>
  </si>
  <si>
    <t>Dillards</t>
  </si>
  <si>
    <t>Macy's</t>
  </si>
  <si>
    <t>Nordstrom</t>
  </si>
  <si>
    <t xml:space="preserve">Kohl's </t>
  </si>
  <si>
    <t xml:space="preserve">Company </t>
  </si>
  <si>
    <t>EV</t>
  </si>
  <si>
    <t>MC</t>
  </si>
  <si>
    <t>LastQ</t>
  </si>
  <si>
    <t>Q125</t>
  </si>
  <si>
    <t xml:space="preserve">JcPenney </t>
  </si>
  <si>
    <t xml:space="preserve">Sears </t>
  </si>
  <si>
    <t xml:space="preserve">Private </t>
  </si>
  <si>
    <t>Defunct/Absorbed</t>
  </si>
  <si>
    <t>Marshall Field's</t>
  </si>
  <si>
    <t>Filene's</t>
  </si>
  <si>
    <t>Wanamaker's</t>
  </si>
  <si>
    <t>Monthomery Ward</t>
  </si>
  <si>
    <t>Mervyn's</t>
  </si>
  <si>
    <t>SHLDC</t>
  </si>
  <si>
    <t>2018 bankruptcy but still trades pink sheets, privately owned by Transformco</t>
  </si>
  <si>
    <t>JCP</t>
  </si>
  <si>
    <t xml:space="preserve">2020 bankrupcy, restructured as Catalyst Brands </t>
  </si>
  <si>
    <t>2025 taken private by Nordstrom family and El Puerto de Liverpool</t>
  </si>
  <si>
    <t>Bankrupt / Restructured</t>
  </si>
  <si>
    <t xml:space="preserve">2006 Absorbed into Macy's </t>
  </si>
  <si>
    <t xml:space="preserve">1995 Absorbed into Hecht's, then Macy's </t>
  </si>
  <si>
    <t xml:space="preserve">2001 Liquidated 2001, brand revived online only </t>
  </si>
  <si>
    <t>2008 Bankrupt</t>
  </si>
  <si>
    <t>Belk</t>
  </si>
  <si>
    <t>2015 taken private by Sycamore Partners</t>
  </si>
  <si>
    <t xml:space="preserve">Discount </t>
  </si>
  <si>
    <t>NPV</t>
  </si>
  <si>
    <t>Symbol</t>
  </si>
  <si>
    <t>CUSIP</t>
  </si>
  <si>
    <t>Type</t>
  </si>
  <si>
    <t>Coupon</t>
  </si>
  <si>
    <t>Maturity</t>
  </si>
  <si>
    <t>Years</t>
  </si>
  <si>
    <t xml:space="preserve">Yield </t>
  </si>
  <si>
    <t>Coupons</t>
  </si>
  <si>
    <t>Capital Gain</t>
  </si>
  <si>
    <t>Total Return $</t>
  </si>
  <si>
    <t>Return</t>
  </si>
  <si>
    <t>IRR</t>
  </si>
  <si>
    <t>KSS.GC</t>
  </si>
  <si>
    <t>500255AF1</t>
  </si>
  <si>
    <t>Corp</t>
  </si>
  <si>
    <t>SHLDQ3675201</t>
  </si>
  <si>
    <t>ELN</t>
  </si>
  <si>
    <t>708130AD1</t>
  </si>
  <si>
    <t xml:space="preserve">Issue Date </t>
  </si>
  <si>
    <t>708160CB0</t>
  </si>
  <si>
    <t>USU7083NAB74</t>
  </si>
  <si>
    <t>708160CF1</t>
  </si>
  <si>
    <t>USU7083NAC57</t>
  </si>
  <si>
    <t>708160CD6</t>
  </si>
  <si>
    <t>708160BR6</t>
  </si>
  <si>
    <t>708160BK1</t>
  </si>
  <si>
    <t>708130AC3</t>
  </si>
  <si>
    <t>708130BS4</t>
  </si>
  <si>
    <t>708160BL9</t>
  </si>
  <si>
    <t xml:space="preserve">Underlying </t>
  </si>
  <si>
    <t>708160BE5</t>
  </si>
  <si>
    <t>Moody</t>
  </si>
  <si>
    <t>C</t>
  </si>
  <si>
    <t>WR</t>
  </si>
  <si>
    <t>Returns</t>
  </si>
  <si>
    <t>Notes</t>
  </si>
  <si>
    <t xml:space="preserve">Debt to Capital </t>
  </si>
  <si>
    <t xml:space="preserve">Capital </t>
  </si>
  <si>
    <t xml:space="preserve">Cash to Debt </t>
  </si>
  <si>
    <t>KSS.GI</t>
  </si>
  <si>
    <t>500255AQ7</t>
  </si>
  <si>
    <t xml:space="preserve">Last Trade Date </t>
  </si>
  <si>
    <t>Callable</t>
  </si>
  <si>
    <t>Y</t>
  </si>
  <si>
    <t>KSS.GG</t>
  </si>
  <si>
    <t>500255AN4</t>
  </si>
  <si>
    <t>KSS4268838</t>
  </si>
  <si>
    <t>500255AV6</t>
  </si>
  <si>
    <t>CURR</t>
  </si>
  <si>
    <t xml:space="preserve">Curr Yield </t>
  </si>
  <si>
    <t>KSS5159081</t>
  </si>
  <si>
    <t>500255AX2</t>
  </si>
  <si>
    <t>B3</t>
  </si>
  <si>
    <t>S&amp;P</t>
  </si>
  <si>
    <t>BB-</t>
  </si>
  <si>
    <t>S&amp;P Last R</t>
  </si>
  <si>
    <t>Moody Last R</t>
  </si>
  <si>
    <t>N</t>
  </si>
  <si>
    <t>KSS6079071</t>
  </si>
  <si>
    <t>500255AY0</t>
  </si>
  <si>
    <t>Ba3</t>
  </si>
  <si>
    <t>BB+</t>
  </si>
  <si>
    <t>U5003PAC1</t>
  </si>
  <si>
    <t>KSS6079072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</si>
</sst>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x"/>
    <numFmt numFmtId="166" formatCode="0.0"/>
    <numFmt numFmtId="167" formatCode="0.0%"/>
    <numFmt numFmtId="168" formatCode="0.000"/>
  </numFmts>
  <fonts count="9">
    <font>
      <sz val="10"/>
      <color theme="1"/>
      <name val="ArialMT"/>
      <family val="2"/>
    </font>
    <font>
      <sz val="12"/>
      <color theme="1"/>
      <name val="Aptos Narrow"/>
      <family val="2"/>
      <scheme val="minor"/>
    </font>
    <font>
      <u/>
      <sz val="10"/>
      <color theme="10"/>
      <name val="ArialMT"/>
      <family val="2"/>
    </font>
    <font>
      <sz val="10"/>
      <color theme="1"/>
      <name val="Aptos"/>
    </font>
    <font>
      <u/>
      <sz val="10"/>
      <color theme="10"/>
      <name val="Aptos"/>
    </font>
    <font>
      <u/>
      <sz val="10"/>
      <color theme="1"/>
      <name val="Aptos"/>
    </font>
    <font>
      <b/>
      <u/>
      <sz val="10"/>
      <color theme="1"/>
      <name val="Aptos"/>
    </font>
    <font>
      <b/>
      <sz val="10"/>
      <name val="Aptos"/>
    </font>
    <font>
      <b/>
      <sz val="10"/>
      <color theme="1"/>
      <name val="Aptos"/>
    </font>
  </fonts>
  <fills count="6">
    <fill>
      <patternFill patternType="none"/>
    </fill>
    <fill>
      <patternFill patternType="gray125"/>
    </fill>
    <fill>
      <patternFill patternType="solid">
        <fgColor rgb="FFE3FFFB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2"/>
    <xf numFmtId="14" fontId="1" fillId="0" borderId="0" xfId="2" applyNumberFormat="1"/>
    <xf numFmtId="1" fontId="1" fillId="0" borderId="0" xfId="2" applyNumberFormat="1" applyAlignment="1">
      <alignment horizontal="center"/>
    </xf>
    <xf numFmtId="0" fontId="1" fillId="0" borderId="1" xfId="2" applyBorder="1" applyAlignment="1">
      <alignment horizontal="center"/>
    </xf>
    <xf numFmtId="14" fontId="1" fillId="0" borderId="1" xfId="2" applyNumberFormat="1" applyBorder="1" applyAlignment="1">
      <alignment horizontal="center"/>
    </xf>
    <xf numFmtId="1" fontId="1" fillId="0" borderId="1" xfId="2" applyNumberFormat="1" applyBorder="1" applyAlignment="1">
      <alignment horizontal="center"/>
    </xf>
    <xf numFmtId="0" fontId="1" fillId="0" borderId="0" xfId="2" applyAlignment="1">
      <alignment horizontal="center"/>
    </xf>
    <xf numFmtId="10" fontId="1" fillId="0" borderId="0" xfId="2" applyNumberFormat="1"/>
    <xf numFmtId="166" fontId="1" fillId="0" borderId="0" xfId="2" applyNumberFormat="1"/>
    <xf numFmtId="9" fontId="1" fillId="0" borderId="0" xfId="2" applyNumberFormat="1"/>
    <xf numFmtId="166" fontId="1" fillId="0" borderId="0" xfId="2" applyNumberFormat="1" applyAlignment="1">
      <alignment horizontal="center"/>
    </xf>
    <xf numFmtId="9" fontId="1" fillId="0" borderId="0" xfId="2" applyNumberFormat="1" applyAlignment="1">
      <alignment horizontal="center"/>
    </xf>
    <xf numFmtId="167" fontId="0" fillId="0" borderId="0" xfId="3" applyNumberFormat="1" applyFont="1" applyAlignment="1">
      <alignment horizontal="center"/>
    </xf>
    <xf numFmtId="10" fontId="0" fillId="0" borderId="0" xfId="3" applyNumberFormat="1" applyFont="1"/>
    <xf numFmtId="0" fontId="1" fillId="0" borderId="0" xfId="2" applyBorder="1" applyAlignment="1">
      <alignment horizontal="center"/>
    </xf>
    <xf numFmtId="14" fontId="1" fillId="0" borderId="0" xfId="2" applyNumberFormat="1" applyBorder="1" applyAlignment="1">
      <alignment horizontal="center"/>
    </xf>
    <xf numFmtId="9" fontId="1" fillId="0" borderId="0" xfId="2" applyNumberFormat="1" applyBorder="1" applyAlignment="1">
      <alignment horizontal="center"/>
    </xf>
    <xf numFmtId="10" fontId="1" fillId="0" borderId="0" xfId="2" applyNumberFormat="1" applyBorder="1" applyAlignment="1">
      <alignment horizontal="center"/>
    </xf>
    <xf numFmtId="168" fontId="1" fillId="0" borderId="0" xfId="2" applyNumberFormat="1" applyBorder="1" applyAlignment="1">
      <alignment horizontal="center"/>
    </xf>
    <xf numFmtId="0" fontId="1" fillId="2" borderId="1" xfId="2" applyFill="1" applyBorder="1" applyAlignment="1">
      <alignment horizontal="center"/>
    </xf>
    <xf numFmtId="14" fontId="1" fillId="0" borderId="0" xfId="2" applyNumberFormat="1" applyAlignment="1">
      <alignment horizontal="center"/>
    </xf>
    <xf numFmtId="168" fontId="1" fillId="0" borderId="0" xfId="2" applyNumberFormat="1" applyAlignment="1">
      <alignment horizontal="center"/>
    </xf>
    <xf numFmtId="3" fontId="3" fillId="0" borderId="0" xfId="0" applyNumberFormat="1" applyFont="1"/>
    <xf numFmtId="3" fontId="3" fillId="3" borderId="1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3" fontId="4" fillId="0" borderId="0" xfId="1" applyNumberFormat="1" applyFont="1"/>
    <xf numFmtId="164" fontId="3" fillId="0" borderId="0" xfId="0" applyNumberFormat="1" applyFont="1"/>
    <xf numFmtId="9" fontId="3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4" fontId="3" fillId="0" borderId="0" xfId="0" applyNumberFormat="1" applyFont="1"/>
    <xf numFmtId="3" fontId="7" fillId="4" borderId="1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0" fontId="2" fillId="0" borderId="0" xfId="1"/>
  </cellXfs>
  <cellStyles count="4">
    <cellStyle name="Hyperlink" xfId="1" builtinId="8"/>
    <cellStyle name="Normal" xfId="0" builtinId="0"/>
    <cellStyle name="Normal 2" xfId="2" xr:uid="{9413A073-2E63-674B-8274-1C94DEB5C9D6}"/>
    <cellStyle name="Percent 2" xfId="3" xr:uid="{E3B6FAAF-DC0F-1045-8992-CB981B5CFD23}"/>
  </cellStyles>
  <dxfs count="0"/>
  <tableStyles count="0" defaultTableStyle="TableStyleMedium2" defaultPivotStyle="PivotStyleLight16"/>
  <colors>
    <mruColors>
      <color rgb="FFE6D5FF"/>
      <color rgb="FFFFFFF8"/>
      <color rgb="FFE3F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KSS.xlsx" TargetMode="External"/><Relationship Id="rId2" Type="http://schemas.openxmlformats.org/officeDocument/2006/relationships/hyperlink" Target="M.xlsx" TargetMode="External"/><Relationship Id="rId1" Type="http://schemas.openxmlformats.org/officeDocument/2006/relationships/hyperlink" Target="DDS.xlsx" TargetMode="External"/><Relationship Id="rId5" Type="http://schemas.openxmlformats.org/officeDocument/2006/relationships/hyperlink" Target="JCP.xlsx" TargetMode="External"/><Relationship Id="rId4" Type="http://schemas.openxmlformats.org/officeDocument/2006/relationships/hyperlink" Target="JW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nra.org/finra-data/fixed-income/bond?symbol=KSS.GG&amp;bondType=CORP" TargetMode="External"/><Relationship Id="rId7" Type="http://schemas.openxmlformats.org/officeDocument/2006/relationships/hyperlink" Target="https://www.finra.org/finra-data/fixed-income/bond?symbol=KSS6079072&amp;bondType=CORP" TargetMode="External"/><Relationship Id="rId2" Type="http://schemas.openxmlformats.org/officeDocument/2006/relationships/hyperlink" Target="https://www.finra.org/finra-data/fixed-income/bond?symbol=KSS.GC&amp;bondType=CORP" TargetMode="External"/><Relationship Id="rId1" Type="http://schemas.openxmlformats.org/officeDocument/2006/relationships/hyperlink" Target="https://www.finra.org/finra-data/fixed-income/bond?symbol=KSS.GI&amp;bondType=CORP" TargetMode="External"/><Relationship Id="rId6" Type="http://schemas.openxmlformats.org/officeDocument/2006/relationships/hyperlink" Target="https://www.finra.org/finra-data/fixed-income/bond?symbol=KSS6079071&amp;bondType=CORP" TargetMode="External"/><Relationship Id="rId5" Type="http://schemas.openxmlformats.org/officeDocument/2006/relationships/hyperlink" Target="https://www.finra.org/finra-data/fixed-income/bond?symbol=KSS5159081&amp;bondType=CORP" TargetMode="External"/><Relationship Id="rId4" Type="http://schemas.openxmlformats.org/officeDocument/2006/relationships/hyperlink" Target="https://www.finra.org/finra-data/fixed-income/bond?symbol=KSS4268838&amp;bondType=CO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F5D9-84F1-4047-9452-132D89298966}">
  <dimension ref="B2:AW21"/>
  <sheetViews>
    <sheetView tabSelected="1" zoomScale="134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8" sqref="J8"/>
    </sheetView>
  </sheetViews>
  <sheetFormatPr baseColWidth="10" defaultRowHeight="14"/>
  <cols>
    <col min="1" max="1" width="2" style="23" customWidth="1"/>
    <col min="2" max="2" width="19.6640625" style="23" bestFit="1" customWidth="1"/>
    <col min="3" max="3" width="6.33203125" style="23" bestFit="1" customWidth="1"/>
    <col min="4" max="4" width="5.5" style="23" bestFit="1" customWidth="1"/>
    <col min="5" max="5" width="6.6640625" style="23" bestFit="1" customWidth="1"/>
    <col min="6" max="9" width="5.6640625" style="23" bestFit="1" customWidth="1"/>
    <col min="10" max="11" width="7.1640625" style="23" bestFit="1" customWidth="1"/>
    <col min="12" max="12" width="8.1640625" style="23" bestFit="1" customWidth="1"/>
    <col min="13" max="13" width="7.5" style="23" bestFit="1" customWidth="1"/>
    <col min="14" max="41" width="7.5" style="23" customWidth="1"/>
    <col min="42" max="42" width="13.1640625" style="23" bestFit="1" customWidth="1"/>
    <col min="43" max="43" width="11.83203125" style="23" bestFit="1" customWidth="1"/>
    <col min="44" max="44" width="5.6640625" style="23" bestFit="1" customWidth="1"/>
    <col min="45" max="45" width="6.6640625" style="23" bestFit="1" customWidth="1"/>
    <col min="46" max="46" width="5.6640625" style="23" bestFit="1" customWidth="1"/>
    <col min="47" max="48" width="6.6640625" style="23" bestFit="1" customWidth="1"/>
    <col min="49" max="49" width="10.83203125" style="23"/>
    <col min="50" max="50" width="5.6640625" style="23" bestFit="1" customWidth="1"/>
    <col min="51" max="16384" width="10.83203125" style="23"/>
  </cols>
  <sheetData>
    <row r="2" spans="2:49">
      <c r="M2" s="33" t="s">
        <v>78</v>
      </c>
      <c r="N2" s="33"/>
      <c r="O2" s="33"/>
      <c r="P2" s="33"/>
      <c r="Q2" s="33"/>
      <c r="R2" s="33"/>
      <c r="S2" s="33"/>
      <c r="T2" s="33"/>
      <c r="U2" s="24" t="s">
        <v>77</v>
      </c>
      <c r="V2" s="24"/>
      <c r="W2" s="24"/>
      <c r="X2" s="24"/>
      <c r="Y2" s="24"/>
      <c r="Z2" s="24"/>
      <c r="AA2" s="24"/>
      <c r="AB2" s="24"/>
      <c r="AC2" s="34" t="s">
        <v>79</v>
      </c>
      <c r="AD2" s="34"/>
      <c r="AE2" s="34"/>
      <c r="AF2" s="34"/>
      <c r="AG2" s="34"/>
      <c r="AH2" s="34"/>
      <c r="AI2" s="34"/>
      <c r="AJ2" s="34"/>
    </row>
    <row r="3" spans="2:49">
      <c r="B3" s="23" t="s">
        <v>13</v>
      </c>
      <c r="C3" s="25" t="s">
        <v>0</v>
      </c>
      <c r="D3" s="25" t="s">
        <v>1</v>
      </c>
      <c r="E3" s="25" t="s">
        <v>2</v>
      </c>
      <c r="F3" s="25" t="s">
        <v>15</v>
      </c>
      <c r="G3" s="25" t="s">
        <v>3</v>
      </c>
      <c r="H3" s="25" t="s">
        <v>4</v>
      </c>
      <c r="I3" s="25" t="s">
        <v>14</v>
      </c>
      <c r="J3" s="25" t="s">
        <v>16</v>
      </c>
      <c r="K3" s="25" t="s">
        <v>39</v>
      </c>
      <c r="L3" s="25" t="s">
        <v>40</v>
      </c>
      <c r="M3" s="26">
        <v>2019</v>
      </c>
      <c r="N3" s="26">
        <f>+M3+1</f>
        <v>2020</v>
      </c>
      <c r="O3" s="26">
        <f t="shared" ref="O3:T3" si="0">+N3+1</f>
        <v>2021</v>
      </c>
      <c r="P3" s="26">
        <f t="shared" si="0"/>
        <v>2022</v>
      </c>
      <c r="Q3" s="26">
        <f t="shared" si="0"/>
        <v>2023</v>
      </c>
      <c r="R3" s="26">
        <f t="shared" si="0"/>
        <v>2024</v>
      </c>
      <c r="S3" s="26">
        <f t="shared" si="0"/>
        <v>2025</v>
      </c>
      <c r="T3" s="26">
        <f t="shared" si="0"/>
        <v>2026</v>
      </c>
      <c r="U3" s="26">
        <v>2019</v>
      </c>
      <c r="V3" s="26">
        <f>+U3+1</f>
        <v>2020</v>
      </c>
      <c r="W3" s="26">
        <f t="shared" ref="W3:AB3" si="1">+V3+1</f>
        <v>2021</v>
      </c>
      <c r="X3" s="26">
        <f t="shared" si="1"/>
        <v>2022</v>
      </c>
      <c r="Y3" s="26">
        <f t="shared" si="1"/>
        <v>2023</v>
      </c>
      <c r="Z3" s="26">
        <f t="shared" si="1"/>
        <v>2024</v>
      </c>
      <c r="AA3" s="26">
        <f t="shared" si="1"/>
        <v>2025</v>
      </c>
      <c r="AB3" s="26">
        <f t="shared" si="1"/>
        <v>2026</v>
      </c>
      <c r="AC3" s="26">
        <v>2019</v>
      </c>
      <c r="AD3" s="26">
        <f>+AC3+1</f>
        <v>2020</v>
      </c>
      <c r="AE3" s="26">
        <f t="shared" ref="AE3:AJ3" si="2">+AD3+1</f>
        <v>2021</v>
      </c>
      <c r="AF3" s="26">
        <f t="shared" si="2"/>
        <v>2022</v>
      </c>
      <c r="AG3" s="26">
        <f t="shared" si="2"/>
        <v>2023</v>
      </c>
      <c r="AH3" s="26">
        <f t="shared" si="2"/>
        <v>2024</v>
      </c>
      <c r="AI3" s="26">
        <f t="shared" si="2"/>
        <v>2025</v>
      </c>
      <c r="AJ3" s="26">
        <f t="shared" si="2"/>
        <v>2026</v>
      </c>
      <c r="AK3" s="25"/>
      <c r="AL3" s="25"/>
      <c r="AM3" s="25"/>
      <c r="AN3" s="25"/>
      <c r="AO3" s="25"/>
      <c r="AP3" s="25" t="s">
        <v>77</v>
      </c>
      <c r="AQ3" s="25" t="s">
        <v>79</v>
      </c>
      <c r="AR3" s="25" t="s">
        <v>76</v>
      </c>
      <c r="AS3" s="25"/>
    </row>
    <row r="4" spans="2:49">
      <c r="B4" s="27" t="s">
        <v>9</v>
      </c>
      <c r="C4" s="23" t="s">
        <v>5</v>
      </c>
      <c r="D4" s="23">
        <v>532.70000000000005</v>
      </c>
      <c r="E4" s="23">
        <f>11.651202+3.986233</f>
        <v>15.637435</v>
      </c>
      <c r="F4" s="23">
        <f>+D4*E4</f>
        <v>8330.0616245000001</v>
      </c>
      <c r="G4" s="23">
        <v>900.50400000000002</v>
      </c>
      <c r="H4" s="23">
        <f>321.594+200</f>
        <v>521.59400000000005</v>
      </c>
      <c r="I4" s="23">
        <f>+F4-G4+H4</f>
        <v>7951.1516245000003</v>
      </c>
      <c r="J4" s="28" t="s">
        <v>17</v>
      </c>
      <c r="K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U4" s="29"/>
      <c r="AV4" s="29"/>
      <c r="AW4" s="29"/>
    </row>
    <row r="5" spans="2:49">
      <c r="B5" s="27" t="s">
        <v>10</v>
      </c>
      <c r="C5" s="23" t="s">
        <v>6</v>
      </c>
      <c r="D5" s="23">
        <v>13.55</v>
      </c>
      <c r="E5" s="23">
        <v>271.53952600000002</v>
      </c>
      <c r="F5" s="23">
        <f>+D5*E5</f>
        <v>3679.3605773000004</v>
      </c>
      <c r="G5" s="23">
        <v>932</v>
      </c>
      <c r="H5" s="23">
        <f>6+2774</f>
        <v>2780</v>
      </c>
      <c r="I5" s="23">
        <f>+F5-G5+H5</f>
        <v>5527.3605772999999</v>
      </c>
      <c r="J5" s="28" t="s">
        <v>17</v>
      </c>
      <c r="K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8"/>
      <c r="AS5" s="28"/>
      <c r="AU5" s="29"/>
      <c r="AV5" s="29"/>
      <c r="AW5" s="29"/>
    </row>
    <row r="6" spans="2:49">
      <c r="B6" s="27" t="s">
        <v>12</v>
      </c>
      <c r="C6" s="23" t="s">
        <v>8</v>
      </c>
      <c r="D6" s="23">
        <v>13.89</v>
      </c>
      <c r="E6" s="23">
        <v>112</v>
      </c>
      <c r="F6" s="23">
        <f>+D6*E6</f>
        <v>1555.68</v>
      </c>
      <c r="G6" s="23">
        <v>153</v>
      </c>
      <c r="H6" s="23">
        <v>2072</v>
      </c>
      <c r="I6" s="23">
        <f>+F6-G6+H6</f>
        <v>3474.6800000000003</v>
      </c>
      <c r="J6" s="28" t="s">
        <v>17</v>
      </c>
      <c r="K6" s="29">
        <v>0.1</v>
      </c>
      <c r="L6" s="23">
        <v>2115</v>
      </c>
      <c r="M6" s="23">
        <v>7567</v>
      </c>
      <c r="N6" s="23">
        <v>7354</v>
      </c>
      <c r="O6" s="23">
        <v>7647</v>
      </c>
      <c r="P6" s="23">
        <v>5760</v>
      </c>
      <c r="Q6" s="23">
        <v>5623</v>
      </c>
      <c r="R6" s="23">
        <v>5616</v>
      </c>
      <c r="S6" s="23">
        <v>5851</v>
      </c>
      <c r="U6" s="23">
        <v>2040</v>
      </c>
      <c r="V6" s="23">
        <v>1904</v>
      </c>
      <c r="W6" s="23">
        <v>2451</v>
      </c>
      <c r="X6" s="23">
        <v>1997</v>
      </c>
      <c r="Y6" s="23">
        <v>1730</v>
      </c>
      <c r="Z6" s="23">
        <v>1817</v>
      </c>
      <c r="AA6" s="23">
        <v>2072</v>
      </c>
      <c r="AC6" s="29">
        <v>0.45784313725490194</v>
      </c>
      <c r="AD6" s="29">
        <v>0.3797268907563025</v>
      </c>
      <c r="AE6" s="29">
        <v>0.9265605875152999</v>
      </c>
      <c r="AF6" s="29">
        <v>7.6614922383575368E-2</v>
      </c>
      <c r="AG6" s="29">
        <v>0.10578034682080925</v>
      </c>
      <c r="AH6" s="29">
        <v>7.374793615850303E-2</v>
      </c>
      <c r="AI6" s="29">
        <v>7.0000000000000007E-2</v>
      </c>
      <c r="AJ6" s="29"/>
      <c r="AK6" s="29"/>
      <c r="AL6" s="29"/>
      <c r="AM6" s="29"/>
      <c r="AN6" s="29"/>
      <c r="AO6" s="29"/>
      <c r="AP6" s="29"/>
      <c r="AQ6" s="29"/>
      <c r="AR6" s="28"/>
      <c r="AS6" s="28"/>
    </row>
    <row r="7" spans="2:49">
      <c r="J7" s="28"/>
      <c r="K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8"/>
      <c r="AS7" s="28"/>
    </row>
    <row r="8" spans="2:49">
      <c r="B8" s="30" t="s">
        <v>20</v>
      </c>
      <c r="J8" s="28"/>
      <c r="K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2:49">
      <c r="B9" s="27" t="s">
        <v>11</v>
      </c>
      <c r="C9" s="23" t="s">
        <v>7</v>
      </c>
      <c r="J9" s="28"/>
      <c r="K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3" t="s">
        <v>31</v>
      </c>
      <c r="AS9" s="28"/>
    </row>
    <row r="10" spans="2:49">
      <c r="B10" s="27" t="s">
        <v>37</v>
      </c>
      <c r="J10" s="28"/>
      <c r="K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3" t="s">
        <v>38</v>
      </c>
      <c r="AS10" s="28"/>
    </row>
    <row r="11" spans="2:49">
      <c r="B11" s="27"/>
      <c r="J11" s="28"/>
      <c r="K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S11" s="28"/>
    </row>
    <row r="12" spans="2:49">
      <c r="B12" s="31" t="s">
        <v>32</v>
      </c>
      <c r="J12" s="28"/>
      <c r="K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S12" s="28"/>
    </row>
    <row r="13" spans="2:49">
      <c r="B13" s="27" t="s">
        <v>18</v>
      </c>
      <c r="C13" s="23" t="s">
        <v>29</v>
      </c>
      <c r="D13" s="32">
        <v>0.13</v>
      </c>
      <c r="G13" s="23">
        <v>386</v>
      </c>
      <c r="H13" s="23">
        <v>3721</v>
      </c>
      <c r="J13" s="28"/>
      <c r="K13" s="28"/>
      <c r="M13" s="23">
        <v>4550</v>
      </c>
      <c r="U13" s="29">
        <f>+H13/M13</f>
        <v>0.81780219780219776</v>
      </c>
      <c r="AC13" s="29">
        <f>+G13/H13</f>
        <v>0.10373555495834454</v>
      </c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3" t="s">
        <v>30</v>
      </c>
      <c r="AS13" s="28"/>
    </row>
    <row r="14" spans="2:49">
      <c r="B14" s="23" t="s">
        <v>19</v>
      </c>
      <c r="C14" s="23" t="s">
        <v>27</v>
      </c>
      <c r="J14" s="28"/>
      <c r="K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3" t="s">
        <v>28</v>
      </c>
      <c r="AS14" s="28"/>
    </row>
    <row r="15" spans="2:49">
      <c r="J15" s="28"/>
      <c r="K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S15" s="28"/>
    </row>
    <row r="16" spans="2:49">
      <c r="B16" s="30" t="s">
        <v>21</v>
      </c>
    </row>
    <row r="17" spans="2:44">
      <c r="B17" s="23" t="s">
        <v>22</v>
      </c>
      <c r="AR17" s="23" t="s">
        <v>33</v>
      </c>
    </row>
    <row r="18" spans="2:44">
      <c r="B18" s="23" t="s">
        <v>23</v>
      </c>
      <c r="AR18" s="23" t="s">
        <v>33</v>
      </c>
    </row>
    <row r="19" spans="2:44">
      <c r="B19" s="23" t="s">
        <v>24</v>
      </c>
      <c r="AR19" s="23" t="s">
        <v>34</v>
      </c>
    </row>
    <row r="20" spans="2:44">
      <c r="B20" s="23" t="s">
        <v>25</v>
      </c>
      <c r="AR20" s="23" t="s">
        <v>35</v>
      </c>
    </row>
    <row r="21" spans="2:44">
      <c r="B21" s="23" t="s">
        <v>26</v>
      </c>
      <c r="AR21" s="23" t="s">
        <v>36</v>
      </c>
    </row>
  </sheetData>
  <mergeCells count="3">
    <mergeCell ref="M2:T2"/>
    <mergeCell ref="U2:AB2"/>
    <mergeCell ref="AC2:AJ2"/>
  </mergeCells>
  <hyperlinks>
    <hyperlink ref="B4" r:id="rId1" xr:uid="{65A2DA0C-9FAE-914F-8417-F0877D3E5EAB}"/>
    <hyperlink ref="B5" r:id="rId2" xr:uid="{3D1BC507-2457-4E46-9600-0936C9EBCC06}"/>
    <hyperlink ref="B6" r:id="rId3" xr:uid="{D112D604-AF99-D74D-B1F5-D1FD94DAC1A9}"/>
    <hyperlink ref="B9" r:id="rId4" xr:uid="{366E4211-A022-B14C-BC73-2A23C0AEDA5D}"/>
    <hyperlink ref="B13" r:id="rId5" xr:uid="{F5E6CB65-704E-B04E-B2B0-916776A0AA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C54C-064D-714B-971E-DD248ECCE84E}">
  <dimension ref="B1:Z26"/>
  <sheetViews>
    <sheetView showGridLines="0" zoomScale="111" workbookViewId="0">
      <selection activeCell="E28" sqref="E28"/>
    </sheetView>
  </sheetViews>
  <sheetFormatPr baseColWidth="10" defaultRowHeight="16"/>
  <cols>
    <col min="1" max="2" width="10.83203125" style="1"/>
    <col min="3" max="3" width="14" style="1" bestFit="1" customWidth="1"/>
    <col min="4" max="4" width="14.1640625" style="1" bestFit="1" customWidth="1"/>
    <col min="5" max="5" width="5.1640625" style="1" bestFit="1" customWidth="1"/>
    <col min="6" max="6" width="7.5" style="1" bestFit="1" customWidth="1"/>
    <col min="7" max="7" width="10" style="1" bestFit="1" customWidth="1"/>
    <col min="8" max="8" width="8.5" style="2" bestFit="1" customWidth="1"/>
    <col min="9" max="9" width="14" style="2" bestFit="1" customWidth="1"/>
    <col min="10" max="10" width="8" style="2" bestFit="1" customWidth="1"/>
    <col min="11" max="11" width="5.6640625" style="3" bestFit="1" customWidth="1"/>
    <col min="12" max="12" width="14.6640625" style="1" bestFit="1" customWidth="1"/>
    <col min="13" max="13" width="7.1640625" style="1" bestFit="1" customWidth="1"/>
    <col min="14" max="15" width="7.1640625" style="1" customWidth="1"/>
    <col min="16" max="16" width="9.5" style="1" bestFit="1" customWidth="1"/>
    <col min="17" max="17" width="6.5" style="1" bestFit="1" customWidth="1"/>
    <col min="18" max="18" width="11.6640625" style="1" bestFit="1" customWidth="1"/>
    <col min="19" max="19" width="12.6640625" style="1" bestFit="1" customWidth="1"/>
    <col min="20" max="20" width="11.33203125" style="1" bestFit="1" customWidth="1"/>
    <col min="21" max="21" width="12.6640625" style="1" bestFit="1" customWidth="1"/>
    <col min="22" max="16384" width="10.83203125" style="1"/>
  </cols>
  <sheetData>
    <row r="1" spans="2:25">
      <c r="T1" s="2">
        <f ca="1">TODAY()</f>
        <v>45894</v>
      </c>
      <c r="U1" s="1">
        <v>100</v>
      </c>
    </row>
    <row r="2" spans="2:25">
      <c r="S2" s="20" t="s">
        <v>75</v>
      </c>
      <c r="T2" s="20"/>
      <c r="U2" s="20"/>
      <c r="V2" s="20"/>
      <c r="W2" s="20"/>
    </row>
    <row r="3" spans="2:25">
      <c r="B3" s="4" t="s">
        <v>70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59</v>
      </c>
      <c r="H3" s="5" t="s">
        <v>45</v>
      </c>
      <c r="I3" s="5" t="s">
        <v>82</v>
      </c>
      <c r="J3" s="5" t="s">
        <v>83</v>
      </c>
      <c r="K3" s="6" t="s">
        <v>46</v>
      </c>
      <c r="L3" s="4" t="s">
        <v>1</v>
      </c>
      <c r="M3" s="4" t="s">
        <v>47</v>
      </c>
      <c r="N3" s="4" t="s">
        <v>89</v>
      </c>
      <c r="O3" s="4" t="s">
        <v>94</v>
      </c>
      <c r="P3" s="4" t="s">
        <v>96</v>
      </c>
      <c r="Q3" s="4" t="s">
        <v>72</v>
      </c>
      <c r="R3" s="4" t="s">
        <v>97</v>
      </c>
      <c r="S3" s="4" t="s">
        <v>48</v>
      </c>
      <c r="T3" s="4" t="s">
        <v>49</v>
      </c>
      <c r="U3" s="4" t="s">
        <v>50</v>
      </c>
      <c r="V3" s="4" t="s">
        <v>51</v>
      </c>
      <c r="W3" s="4" t="s">
        <v>52</v>
      </c>
      <c r="X3" s="1" t="s">
        <v>90</v>
      </c>
      <c r="Y3" s="7"/>
    </row>
    <row r="4" spans="2:25">
      <c r="C4" s="15" t="s">
        <v>56</v>
      </c>
      <c r="D4" s="15">
        <v>812404408</v>
      </c>
      <c r="E4" s="15" t="s">
        <v>57</v>
      </c>
      <c r="F4" s="18">
        <v>7.0000000000000007E-2</v>
      </c>
      <c r="G4" s="17"/>
      <c r="H4" s="16">
        <v>52062</v>
      </c>
      <c r="I4" s="16"/>
      <c r="J4" s="16"/>
      <c r="K4" s="3">
        <f ca="1">(H4-$T$1)/365</f>
        <v>16.898630136986302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Y4" s="7"/>
    </row>
    <row r="5" spans="2:25">
      <c r="B5" s="1" t="s">
        <v>29</v>
      </c>
      <c r="C5" s="15"/>
      <c r="D5" s="15" t="s">
        <v>58</v>
      </c>
      <c r="E5" s="15"/>
      <c r="F5" s="18">
        <v>5.6500000000000002E-2</v>
      </c>
      <c r="G5" s="16">
        <v>40322</v>
      </c>
      <c r="H5" s="16">
        <v>43983</v>
      </c>
      <c r="I5" s="16"/>
      <c r="J5" s="16"/>
      <c r="K5" s="3">
        <f t="shared" ref="K5:K16" ca="1" si="0">(H5-$T$1)/365</f>
        <v>-5.2356164383561641</v>
      </c>
      <c r="L5" s="19">
        <v>0.17299999999999999</v>
      </c>
      <c r="M5" s="15"/>
      <c r="N5" s="15"/>
      <c r="O5" s="15"/>
      <c r="P5" s="15"/>
      <c r="Q5" s="15" t="s">
        <v>74</v>
      </c>
      <c r="R5" s="15"/>
      <c r="S5" s="3"/>
      <c r="T5" s="3"/>
      <c r="U5" s="11"/>
      <c r="V5" s="12"/>
      <c r="W5" s="13"/>
      <c r="Y5" s="7"/>
    </row>
    <row r="6" spans="2:25">
      <c r="B6" s="1" t="s">
        <v>29</v>
      </c>
      <c r="C6" s="15"/>
      <c r="D6" s="15" t="s">
        <v>60</v>
      </c>
      <c r="E6" s="15"/>
      <c r="F6" s="18">
        <v>5.8749999999999997E-2</v>
      </c>
      <c r="G6" s="16">
        <v>42544</v>
      </c>
      <c r="H6" s="16">
        <v>45108</v>
      </c>
      <c r="I6" s="16"/>
      <c r="J6" s="16"/>
      <c r="K6" s="3">
        <f t="shared" ca="1" si="0"/>
        <v>-2.1534246575342464</v>
      </c>
      <c r="L6" s="19">
        <v>0.17299999999999999</v>
      </c>
      <c r="M6" s="15"/>
      <c r="N6" s="15"/>
      <c r="O6" s="15"/>
      <c r="P6" s="15"/>
      <c r="Q6" s="15" t="s">
        <v>74</v>
      </c>
      <c r="R6" s="15"/>
      <c r="S6" s="3"/>
      <c r="T6" s="3"/>
      <c r="U6" s="11"/>
      <c r="V6" s="12"/>
      <c r="W6" s="13"/>
      <c r="Y6" s="7"/>
    </row>
    <row r="7" spans="2:25">
      <c r="B7" s="1" t="s">
        <v>29</v>
      </c>
      <c r="C7" s="15"/>
      <c r="D7" s="15" t="s">
        <v>61</v>
      </c>
      <c r="E7" s="15"/>
      <c r="F7" s="18">
        <v>5.8749999999999997E-2</v>
      </c>
      <c r="G7" s="16">
        <v>42544</v>
      </c>
      <c r="H7" s="16">
        <v>45108</v>
      </c>
      <c r="I7" s="16"/>
      <c r="J7" s="16"/>
      <c r="K7" s="3">
        <f t="shared" ca="1" si="0"/>
        <v>-2.1534246575342464</v>
      </c>
      <c r="L7" s="19">
        <v>8</v>
      </c>
      <c r="M7" s="15"/>
      <c r="N7" s="15"/>
      <c r="O7" s="15"/>
      <c r="P7" s="15"/>
      <c r="Q7" s="15"/>
      <c r="R7" s="15"/>
      <c r="S7" s="3"/>
      <c r="T7" s="3"/>
      <c r="U7" s="11"/>
      <c r="V7" s="12"/>
      <c r="W7" s="13"/>
      <c r="Y7" s="7"/>
    </row>
    <row r="8" spans="2:25">
      <c r="B8" s="1" t="s">
        <v>29</v>
      </c>
      <c r="C8" s="15"/>
      <c r="D8" s="15" t="s">
        <v>62</v>
      </c>
      <c r="E8" s="15"/>
      <c r="F8" s="18">
        <v>0</v>
      </c>
      <c r="G8" s="16">
        <v>42544</v>
      </c>
      <c r="H8" s="16">
        <v>45108</v>
      </c>
      <c r="I8" s="16"/>
      <c r="J8" s="16"/>
      <c r="K8" s="3">
        <f t="shared" ca="1" si="0"/>
        <v>-2.1534246575342464</v>
      </c>
      <c r="L8" s="19">
        <v>3</v>
      </c>
      <c r="M8" s="15"/>
      <c r="N8" s="15"/>
      <c r="O8" s="15"/>
      <c r="P8" s="15"/>
      <c r="Q8" s="15" t="s">
        <v>73</v>
      </c>
      <c r="R8" s="15"/>
      <c r="S8" s="3"/>
      <c r="T8" s="3"/>
      <c r="U8" s="11"/>
      <c r="V8" s="12"/>
      <c r="W8" s="13"/>
      <c r="Y8" s="7"/>
    </row>
    <row r="9" spans="2:25">
      <c r="B9" s="1" t="s">
        <v>29</v>
      </c>
      <c r="C9" s="15"/>
      <c r="D9" s="15" t="s">
        <v>71</v>
      </c>
      <c r="E9" s="15"/>
      <c r="F9" s="18">
        <v>7.1249999999999994E-2</v>
      </c>
      <c r="G9" s="16">
        <v>34296</v>
      </c>
      <c r="H9" s="16">
        <v>45245</v>
      </c>
      <c r="I9" s="16"/>
      <c r="J9" s="16"/>
      <c r="K9" s="3">
        <f t="shared" ca="1" si="0"/>
        <v>-1.7780821917808218</v>
      </c>
      <c r="L9" s="19">
        <v>3</v>
      </c>
      <c r="M9" s="15"/>
      <c r="N9" s="15"/>
      <c r="O9" s="15"/>
      <c r="P9" s="15"/>
      <c r="Q9" s="15"/>
      <c r="R9" s="15"/>
      <c r="S9" s="3"/>
      <c r="T9" s="3"/>
      <c r="U9" s="11"/>
      <c r="V9" s="12"/>
      <c r="W9" s="13"/>
      <c r="Y9" s="7"/>
    </row>
    <row r="10" spans="2:25">
      <c r="B10" s="1" t="s">
        <v>29</v>
      </c>
      <c r="C10" s="15"/>
      <c r="D10" s="15" t="s">
        <v>63</v>
      </c>
      <c r="E10" s="15"/>
      <c r="F10" s="18">
        <v>8.6249999999999993E-2</v>
      </c>
      <c r="G10" s="16">
        <v>43171</v>
      </c>
      <c r="H10" s="16">
        <v>45731</v>
      </c>
      <c r="I10" s="16"/>
      <c r="J10" s="16"/>
      <c r="K10" s="3">
        <f t="shared" ca="1" si="0"/>
        <v>-0.44657534246575342</v>
      </c>
      <c r="L10" s="19">
        <v>0.39500000000000002</v>
      </c>
      <c r="M10" s="15"/>
      <c r="N10" s="15"/>
      <c r="O10" s="15"/>
      <c r="P10" s="15"/>
      <c r="Q10" s="15" t="s">
        <v>74</v>
      </c>
      <c r="R10" s="15"/>
      <c r="S10" s="3"/>
      <c r="T10" s="3"/>
      <c r="U10" s="11"/>
      <c r="V10" s="12"/>
      <c r="W10" s="13"/>
      <c r="Y10" s="7"/>
    </row>
    <row r="11" spans="2:25">
      <c r="B11" s="1" t="s">
        <v>29</v>
      </c>
      <c r="C11" s="15"/>
      <c r="D11" s="15" t="s">
        <v>64</v>
      </c>
      <c r="E11" s="15"/>
      <c r="F11" s="18">
        <v>8.6249999999999993E-2</v>
      </c>
      <c r="G11" s="16">
        <v>43171</v>
      </c>
      <c r="H11" s="16">
        <v>45731</v>
      </c>
      <c r="I11" s="16"/>
      <c r="J11" s="16"/>
      <c r="K11" s="3">
        <f t="shared" ca="1" si="0"/>
        <v>-0.44657534246575342</v>
      </c>
      <c r="L11" s="19">
        <v>0.39500000000000002</v>
      </c>
      <c r="M11" s="15"/>
      <c r="N11" s="15"/>
      <c r="O11" s="15"/>
      <c r="P11" s="15"/>
      <c r="Q11" s="15" t="s">
        <v>73</v>
      </c>
      <c r="R11" s="15"/>
      <c r="S11" s="3"/>
      <c r="T11" s="3"/>
      <c r="U11" s="11"/>
      <c r="V11" s="12"/>
      <c r="W11" s="13"/>
      <c r="Y11" s="7"/>
    </row>
    <row r="12" spans="2:25">
      <c r="B12" s="1" t="s">
        <v>29</v>
      </c>
      <c r="C12" s="15"/>
      <c r="D12" s="15" t="s">
        <v>66</v>
      </c>
      <c r="E12" s="15"/>
      <c r="F12" s="18">
        <v>6.9000000000000006E-2</v>
      </c>
      <c r="G12" s="16">
        <v>35296</v>
      </c>
      <c r="H12" s="16">
        <v>46249</v>
      </c>
      <c r="I12" s="16"/>
      <c r="J12" s="16"/>
      <c r="K12" s="3">
        <f t="shared" ca="1" si="0"/>
        <v>0.9726027397260274</v>
      </c>
      <c r="L12" s="19">
        <v>1</v>
      </c>
      <c r="M12" s="15"/>
      <c r="N12" s="15"/>
      <c r="O12" s="15"/>
      <c r="P12" s="15"/>
      <c r="Q12" s="15" t="s">
        <v>73</v>
      </c>
      <c r="R12" s="15"/>
      <c r="S12" s="3"/>
      <c r="T12" s="3"/>
      <c r="U12" s="11"/>
      <c r="V12" s="12"/>
      <c r="W12" s="13"/>
      <c r="Y12" s="7"/>
    </row>
    <row r="13" spans="2:25">
      <c r="B13" s="1" t="s">
        <v>29</v>
      </c>
      <c r="C13" s="15"/>
      <c r="D13" s="15" t="s">
        <v>65</v>
      </c>
      <c r="E13" s="15"/>
      <c r="F13" s="18">
        <v>0</v>
      </c>
      <c r="G13" s="16">
        <v>35534</v>
      </c>
      <c r="H13" s="16">
        <v>46478</v>
      </c>
      <c r="I13" s="16"/>
      <c r="J13" s="16"/>
      <c r="K13" s="3">
        <f t="shared" ca="1" si="0"/>
        <v>1.6</v>
      </c>
      <c r="L13" s="19">
        <v>1</v>
      </c>
      <c r="M13" s="15"/>
      <c r="N13" s="15"/>
      <c r="O13" s="15"/>
      <c r="P13" s="15"/>
      <c r="Q13" s="15" t="s">
        <v>73</v>
      </c>
      <c r="R13" s="15"/>
      <c r="S13" s="3"/>
      <c r="T13" s="3"/>
      <c r="U13" s="11"/>
      <c r="V13" s="12"/>
      <c r="W13" s="13"/>
      <c r="Y13" s="7"/>
    </row>
    <row r="14" spans="2:25">
      <c r="B14" s="1" t="s">
        <v>29</v>
      </c>
      <c r="C14" s="15"/>
      <c r="D14" s="15" t="s">
        <v>67</v>
      </c>
      <c r="E14" s="15"/>
      <c r="F14" s="18">
        <v>6.3750000000000001E-2</v>
      </c>
      <c r="G14" s="16">
        <v>43948</v>
      </c>
      <c r="H14" s="16">
        <v>45214</v>
      </c>
      <c r="I14" s="16"/>
      <c r="J14" s="16"/>
      <c r="K14" s="3">
        <f t="shared" ca="1" si="0"/>
        <v>-1.8630136986301369</v>
      </c>
      <c r="L14" s="19">
        <v>0.7</v>
      </c>
      <c r="M14" s="15"/>
      <c r="N14" s="15"/>
      <c r="O14" s="15"/>
      <c r="P14" s="15"/>
      <c r="Q14" s="15" t="s">
        <v>73</v>
      </c>
      <c r="R14" s="15"/>
      <c r="S14" s="3"/>
      <c r="T14" s="3"/>
      <c r="U14" s="11"/>
      <c r="V14" s="12"/>
      <c r="W14" s="13"/>
      <c r="Y14" s="7"/>
    </row>
    <row r="15" spans="2:25">
      <c r="B15" s="1" t="s">
        <v>29</v>
      </c>
      <c r="C15" s="15"/>
      <c r="D15" s="15" t="s">
        <v>68</v>
      </c>
      <c r="E15" s="15"/>
      <c r="F15" s="15">
        <v>7.4</v>
      </c>
      <c r="G15" s="16">
        <v>35534</v>
      </c>
      <c r="H15" s="16">
        <v>50131</v>
      </c>
      <c r="I15" s="16"/>
      <c r="J15" s="16"/>
      <c r="K15" s="3">
        <f t="shared" ca="1" si="0"/>
        <v>11.608219178082193</v>
      </c>
      <c r="L15" s="19">
        <v>0.7</v>
      </c>
      <c r="M15" s="15"/>
      <c r="N15" s="15"/>
      <c r="O15" s="15"/>
      <c r="P15" s="15"/>
      <c r="Q15" s="15" t="s">
        <v>73</v>
      </c>
      <c r="R15" s="15"/>
      <c r="S15" s="3"/>
      <c r="T15" s="3"/>
      <c r="U15" s="11"/>
      <c r="V15" s="12"/>
      <c r="W15" s="13"/>
      <c r="Y15" s="7"/>
    </row>
    <row r="16" spans="2:25">
      <c r="B16" s="1" t="s">
        <v>29</v>
      </c>
      <c r="C16" s="15"/>
      <c r="D16" s="15" t="s">
        <v>69</v>
      </c>
      <c r="E16" s="15"/>
      <c r="F16" s="15">
        <v>7.625</v>
      </c>
      <c r="G16" s="16">
        <v>35486</v>
      </c>
      <c r="H16" s="16">
        <v>72015</v>
      </c>
      <c r="I16" s="16"/>
      <c r="J16" s="16"/>
      <c r="K16" s="3">
        <f t="shared" ca="1" si="0"/>
        <v>71.564383561643837</v>
      </c>
      <c r="L16" s="19">
        <v>6.95</v>
      </c>
      <c r="M16" s="15"/>
      <c r="N16" s="15"/>
      <c r="O16" s="15"/>
      <c r="P16" s="15"/>
      <c r="Q16" s="15" t="s">
        <v>73</v>
      </c>
      <c r="R16" s="15"/>
      <c r="S16" s="3"/>
      <c r="T16" s="3"/>
      <c r="U16" s="11"/>
      <c r="V16" s="12"/>
      <c r="W16" s="13"/>
      <c r="Y16" s="7"/>
    </row>
    <row r="17" spans="2:26">
      <c r="B17" s="1" t="s">
        <v>8</v>
      </c>
      <c r="C17" s="35" t="s">
        <v>53</v>
      </c>
      <c r="D17" s="1" t="s">
        <v>54</v>
      </c>
      <c r="E17" s="1" t="s">
        <v>55</v>
      </c>
      <c r="F17" s="8">
        <v>7.2499999999999995E-2</v>
      </c>
      <c r="G17" s="8"/>
      <c r="H17" s="21">
        <v>47270</v>
      </c>
      <c r="I17" s="21"/>
      <c r="J17" s="21" t="s">
        <v>98</v>
      </c>
      <c r="K17" s="3">
        <f ca="1">(H17-$T$1)/365</f>
        <v>3.7698630136986302</v>
      </c>
      <c r="L17" s="22">
        <f>91.03</f>
        <v>91.03</v>
      </c>
      <c r="M17" s="10">
        <v>0.1014</v>
      </c>
      <c r="N17" s="10"/>
      <c r="O17" s="1" t="s">
        <v>95</v>
      </c>
      <c r="P17" s="2">
        <v>45645</v>
      </c>
      <c r="Q17" s="7" t="s">
        <v>93</v>
      </c>
      <c r="R17" s="2">
        <v>45790</v>
      </c>
      <c r="S17" s="3">
        <f ca="1">+(F17*$U$1) * K17</f>
        <v>27.331506849315065</v>
      </c>
      <c r="T17" s="3">
        <f>($U$1-L17)</f>
        <v>8.9699999999999989</v>
      </c>
      <c r="U17" s="11">
        <f ca="1">SUM(S17:T17)</f>
        <v>36.301506849315061</v>
      </c>
      <c r="V17" s="12">
        <f ca="1">+U17/L$17</f>
        <v>0.39878618971015117</v>
      </c>
      <c r="W17" s="13">
        <f ca="1">IFERROR(YIELD($T$1,H17,F17,L17,$U$1,2,0), "")</f>
        <v>0.10168552401598405</v>
      </c>
      <c r="X17" s="10">
        <f>+IFERROR((F17*$U$1)/L17, "")</f>
        <v>7.9644073382401398E-2</v>
      </c>
      <c r="Z17" s="9"/>
    </row>
    <row r="18" spans="2:26">
      <c r="B18" s="1" t="s">
        <v>8</v>
      </c>
      <c r="C18" s="35" t="s">
        <v>80</v>
      </c>
      <c r="D18" s="1" t="s">
        <v>81</v>
      </c>
      <c r="E18" s="1" t="s">
        <v>55</v>
      </c>
      <c r="F18" s="8">
        <v>6.8750000000000006E-2</v>
      </c>
      <c r="G18" s="8"/>
      <c r="H18" s="2">
        <v>50389</v>
      </c>
      <c r="J18" s="21" t="s">
        <v>98</v>
      </c>
      <c r="K18" s="3">
        <f ca="1">(H18-$T$1)/365</f>
        <v>12.315068493150685</v>
      </c>
      <c r="L18" s="7">
        <v>67.87</v>
      </c>
      <c r="M18" s="10">
        <v>0.1191</v>
      </c>
      <c r="N18" s="10"/>
      <c r="O18" s="1" t="s">
        <v>95</v>
      </c>
      <c r="P18" s="2">
        <v>45645</v>
      </c>
      <c r="Q18" s="7" t="s">
        <v>93</v>
      </c>
      <c r="R18" s="2">
        <v>45790</v>
      </c>
      <c r="S18" s="3">
        <f ca="1">+(F18*$U$1) * K18</f>
        <v>84.666095890410972</v>
      </c>
      <c r="T18" s="3">
        <f>($U$1-L18)</f>
        <v>32.129999999999995</v>
      </c>
      <c r="U18" s="11">
        <f ca="1">SUM(S18:T18)</f>
        <v>116.79609589041097</v>
      </c>
      <c r="V18" s="12">
        <f ca="1">+U18/L$17</f>
        <v>1.2830505974998458</v>
      </c>
      <c r="W18" s="13">
        <f t="shared" ref="W18:W26" ca="1" si="1">IFERROR(YIELD($T$1,H18,F18,L18,$U$1,2,0), "")</f>
        <v>0.11912619043777536</v>
      </c>
      <c r="X18" s="10">
        <f t="shared" ref="X18:X26" si="2">+IFERROR((F18*$U$1)/L18, "")</f>
        <v>0.10129659643435981</v>
      </c>
    </row>
    <row r="19" spans="2:26">
      <c r="B19" s="1" t="s">
        <v>8</v>
      </c>
      <c r="C19" s="35" t="s">
        <v>85</v>
      </c>
      <c r="D19" s="1" t="s">
        <v>86</v>
      </c>
      <c r="E19" s="1" t="s">
        <v>55</v>
      </c>
      <c r="F19" s="8">
        <v>0.06</v>
      </c>
      <c r="H19" s="2">
        <v>48594</v>
      </c>
      <c r="J19" s="21" t="s">
        <v>98</v>
      </c>
      <c r="K19" s="3">
        <f ca="1">(H19-$T$1)/365</f>
        <v>7.397260273972603</v>
      </c>
      <c r="L19" s="7">
        <v>70.5</v>
      </c>
      <c r="M19" s="10">
        <v>0.1215</v>
      </c>
      <c r="N19" s="10"/>
      <c r="O19" s="1" t="s">
        <v>95</v>
      </c>
      <c r="P19" s="2">
        <v>45645</v>
      </c>
      <c r="Q19" s="7" t="s">
        <v>93</v>
      </c>
      <c r="R19" s="2">
        <v>45790</v>
      </c>
      <c r="S19" s="3">
        <f ca="1">+(F19*$U$1) * K19</f>
        <v>44.38356164383562</v>
      </c>
      <c r="T19" s="3">
        <f>($U$1-L19)</f>
        <v>29.5</v>
      </c>
      <c r="U19" s="11">
        <f ca="1">SUM(S19:T19)</f>
        <v>73.88356164383562</v>
      </c>
      <c r="V19" s="12">
        <f ca="1">+U19/L$17</f>
        <v>0.81163969728480301</v>
      </c>
      <c r="W19" s="13">
        <f t="shared" ca="1" si="1"/>
        <v>0.12160712709826992</v>
      </c>
      <c r="X19" s="10">
        <f t="shared" si="2"/>
        <v>8.5106382978723402E-2</v>
      </c>
    </row>
    <row r="20" spans="2:26">
      <c r="C20" s="35" t="s">
        <v>87</v>
      </c>
      <c r="D20" s="1" t="s">
        <v>88</v>
      </c>
      <c r="E20" s="1" t="s">
        <v>55</v>
      </c>
      <c r="F20" s="8">
        <v>5.5500000000000001E-2</v>
      </c>
      <c r="H20" s="2">
        <v>53160</v>
      </c>
      <c r="J20" s="21" t="s">
        <v>84</v>
      </c>
      <c r="K20" s="3">
        <f ca="1">(H20-$T$1)/365</f>
        <v>19.906849315068492</v>
      </c>
      <c r="L20" s="7">
        <v>59</v>
      </c>
      <c r="M20" s="14">
        <v>0.105</v>
      </c>
      <c r="N20" s="14"/>
      <c r="O20" s="1" t="s">
        <v>95</v>
      </c>
      <c r="P20" s="2">
        <v>45645</v>
      </c>
      <c r="Q20" s="7" t="s">
        <v>93</v>
      </c>
      <c r="R20" s="2">
        <v>45790</v>
      </c>
      <c r="S20" s="3">
        <f ca="1">+(F20*$U$1) * K20</f>
        <v>110.48301369863013</v>
      </c>
      <c r="T20" s="3">
        <f>($U$1-L20)</f>
        <v>41</v>
      </c>
      <c r="U20" s="11">
        <f ca="1">SUM(S20:T20)</f>
        <v>151.48301369863015</v>
      </c>
      <c r="V20" s="12">
        <f ca="1">+U20/L$17</f>
        <v>1.6640998978208299</v>
      </c>
      <c r="W20" s="13">
        <f t="shared" ca="1" si="1"/>
        <v>0.10500055348237605</v>
      </c>
      <c r="X20" s="10">
        <f t="shared" si="2"/>
        <v>9.4067796610169493E-2</v>
      </c>
    </row>
    <row r="21" spans="2:26">
      <c r="C21" s="35" t="s">
        <v>91</v>
      </c>
      <c r="D21" s="1" t="s">
        <v>92</v>
      </c>
      <c r="E21" s="1" t="s">
        <v>55</v>
      </c>
      <c r="F21" s="8">
        <v>5.1249999999999997E-2</v>
      </c>
      <c r="H21" s="2">
        <v>47969</v>
      </c>
      <c r="J21" s="21" t="s">
        <v>84</v>
      </c>
      <c r="K21" s="3">
        <f ca="1">(H21-$T$1)/365</f>
        <v>5.6849315068493151</v>
      </c>
      <c r="L21" s="7">
        <v>77.44</v>
      </c>
      <c r="M21" s="14">
        <v>0.10489999999999999</v>
      </c>
      <c r="O21" s="1" t="s">
        <v>95</v>
      </c>
      <c r="P21" s="2">
        <v>45645</v>
      </c>
      <c r="Q21" s="7" t="s">
        <v>93</v>
      </c>
      <c r="R21" s="2">
        <v>45790</v>
      </c>
      <c r="S21" s="3">
        <f ca="1">+(F21*$U$1) * K21</f>
        <v>29.135273972602739</v>
      </c>
      <c r="T21" s="3">
        <f>($U$1-L21)</f>
        <v>22.560000000000002</v>
      </c>
      <c r="U21" s="11">
        <f ca="1">SUM(S21:T21)</f>
        <v>51.695273972602742</v>
      </c>
      <c r="V21" s="12">
        <f ca="1">+U21/L$17</f>
        <v>0.56789271638583694</v>
      </c>
      <c r="W21" s="13">
        <f t="shared" ca="1" si="1"/>
        <v>0.10491532933530832</v>
      </c>
      <c r="X21" s="10">
        <f t="shared" si="2"/>
        <v>6.6180268595041322E-2</v>
      </c>
    </row>
    <row r="22" spans="2:26">
      <c r="C22" s="35" t="s">
        <v>99</v>
      </c>
      <c r="D22" s="1" t="s">
        <v>100</v>
      </c>
      <c r="E22" s="1" t="s">
        <v>55</v>
      </c>
      <c r="F22" s="8">
        <v>0.1</v>
      </c>
      <c r="H22" s="2">
        <v>47635</v>
      </c>
      <c r="J22" s="21" t="s">
        <v>84</v>
      </c>
      <c r="K22" s="3">
        <f ca="1">(H22-$T$1)/365</f>
        <v>4.7698630136986298</v>
      </c>
      <c r="L22" s="7">
        <v>106.22</v>
      </c>
      <c r="M22" s="14">
        <v>8.0440399999999995E-2</v>
      </c>
      <c r="O22" s="1" t="s">
        <v>102</v>
      </c>
      <c r="Q22" s="7" t="s">
        <v>101</v>
      </c>
      <c r="R22" s="2">
        <v>45790</v>
      </c>
      <c r="S22" s="3">
        <f ca="1">+(F22*$U$1) * K22</f>
        <v>47.698630136986296</v>
      </c>
      <c r="T22" s="3">
        <f>($U$1-L22)</f>
        <v>-6.2199999999999989</v>
      </c>
      <c r="U22" s="11">
        <f ca="1">SUM(S22:T22)</f>
        <v>41.478630136986297</v>
      </c>
      <c r="V22" s="12">
        <f ca="1">+U22/L$17</f>
        <v>0.45565890516298252</v>
      </c>
      <c r="W22" s="13">
        <f t="shared" ca="1" si="1"/>
        <v>8.3836341593288649E-2</v>
      </c>
      <c r="X22" s="10">
        <f t="shared" si="2"/>
        <v>9.4144228958764828E-2</v>
      </c>
    </row>
    <row r="23" spans="2:26">
      <c r="C23" s="35" t="s">
        <v>104</v>
      </c>
      <c r="D23" s="1" t="s">
        <v>103</v>
      </c>
      <c r="E23" s="1" t="s">
        <v>55</v>
      </c>
      <c r="F23" s="8">
        <v>0.1</v>
      </c>
      <c r="H23" s="2">
        <v>47635</v>
      </c>
      <c r="J23" s="21" t="s">
        <v>84</v>
      </c>
      <c r="K23" s="3">
        <f ca="1">(H23-$T$1)/365</f>
        <v>4.7698630136986298</v>
      </c>
      <c r="L23" s="7">
        <v>107.9</v>
      </c>
      <c r="M23" s="14"/>
      <c r="O23" s="1" t="s">
        <v>102</v>
      </c>
      <c r="S23" s="3">
        <f ca="1">+(F23*$U$1) * K23</f>
        <v>47.698630136986296</v>
      </c>
      <c r="T23" s="3">
        <f>($U$1-L23)</f>
        <v>-7.9000000000000057</v>
      </c>
      <c r="U23" s="11">
        <f ca="1">SUM(S23:T23)</f>
        <v>39.79863013698629</v>
      </c>
      <c r="V23" s="12">
        <f ca="1">+U23/L$17</f>
        <v>0.43720345091712942</v>
      </c>
      <c r="W23" s="13">
        <f t="shared" ca="1" si="1"/>
        <v>7.9693383653137537E-2</v>
      </c>
      <c r="X23" s="10">
        <f t="shared" si="2"/>
        <v>9.2678405931417976E-2</v>
      </c>
    </row>
    <row r="24" spans="2:26">
      <c r="S24" s="3">
        <f>+(F24*$U$1) * K24</f>
        <v>0</v>
      </c>
      <c r="T24" s="3">
        <f>($U$1-L24)</f>
        <v>100</v>
      </c>
      <c r="U24" s="11">
        <f>SUM(S24:T24)</f>
        <v>100</v>
      </c>
      <c r="V24" s="12">
        <f>+U24/L$17</f>
        <v>1.0985389432055366</v>
      </c>
      <c r="W24" s="13" t="str">
        <f t="shared" ca="1" si="1"/>
        <v/>
      </c>
      <c r="X24" s="10" t="str">
        <f t="shared" si="2"/>
        <v/>
      </c>
    </row>
    <row r="25" spans="2:26">
      <c r="S25" s="3">
        <f>+(F25*$U$1) * K25</f>
        <v>0</v>
      </c>
      <c r="T25" s="3">
        <f>($U$1-L25)</f>
        <v>100</v>
      </c>
      <c r="U25" s="11">
        <f>SUM(S25:T25)</f>
        <v>100</v>
      </c>
      <c r="V25" s="12">
        <f>+U25/L$17</f>
        <v>1.0985389432055366</v>
      </c>
      <c r="W25" s="13" t="str">
        <f t="shared" ca="1" si="1"/>
        <v/>
      </c>
      <c r="X25" s="10" t="str">
        <f t="shared" si="2"/>
        <v/>
      </c>
    </row>
    <row r="26" spans="2:26">
      <c r="S26" s="3">
        <f>+(F26*$U$1) * K26</f>
        <v>0</v>
      </c>
      <c r="T26" s="3">
        <f>($U$1-L26)</f>
        <v>100</v>
      </c>
      <c r="U26" s="11">
        <f>SUM(S26:T26)</f>
        <v>100</v>
      </c>
      <c r="V26" s="12">
        <f>+U26/L$17</f>
        <v>1.0985389432055366</v>
      </c>
      <c r="W26" s="13" t="str">
        <f t="shared" ca="1" si="1"/>
        <v/>
      </c>
      <c r="X26" s="10" t="str">
        <f t="shared" si="2"/>
        <v/>
      </c>
    </row>
  </sheetData>
  <mergeCells count="1">
    <mergeCell ref="S2:W2"/>
  </mergeCells>
  <hyperlinks>
    <hyperlink ref="C18" r:id="rId1" xr:uid="{1CF4205B-3D97-374D-AB45-AAA5BD0CCB39}"/>
    <hyperlink ref="C17" r:id="rId2" xr:uid="{2DAD9E07-74C8-E845-8644-B76C4EB22E9A}"/>
    <hyperlink ref="C19" r:id="rId3" xr:uid="{D867E86C-6225-9F42-8164-7C91520E8903}"/>
    <hyperlink ref="C20" r:id="rId4" xr:uid="{FB63072F-4C5E-0B40-95F0-7C425193E4A5}"/>
    <hyperlink ref="C21" r:id="rId5" xr:uid="{F60CA7D6-5537-394C-A6FF-284F856D1F4E}"/>
    <hyperlink ref="C22" r:id="rId6" xr:uid="{EACFD8B6-7F19-E841-A551-05B30CD5D6A9}"/>
    <hyperlink ref="C23" r:id="rId7" xr:uid="{1600631D-98A3-1647-88D0-91AF07B8AA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2025-01-26T12:13:21Z</dcterms:created>
  <dcterms:modified xsi:type="dcterms:W3CDTF">2025-08-25T14:56:52Z</dcterms:modified>
</cp:coreProperties>
</file>