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D774B769-0A6F-CE40-A713-6FB292F62493}" xr6:coauthVersionLast="47" xr6:coauthVersionMax="47" xr10:uidLastSave="{00000000-0000-0000-0000-000000000000}"/>
  <bookViews>
    <workbookView xWindow="25080" yWindow="880" windowWidth="18960" windowHeight="24320" activeTab="1" xr2:uid="{4EC07F92-EC6A-3643-8296-EC4C5620041D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" l="1"/>
  <c r="O37" i="1"/>
  <c r="O43" i="1" s="1"/>
  <c r="O50" i="1" s="1"/>
  <c r="O22" i="1"/>
  <c r="O31" i="1" s="1"/>
  <c r="F9" i="2"/>
  <c r="F8" i="2"/>
  <c r="F6" i="2"/>
  <c r="L61" i="1"/>
  <c r="K61" i="1"/>
  <c r="D61" i="1"/>
  <c r="K53" i="1"/>
  <c r="K52" i="1"/>
  <c r="K22" i="1"/>
  <c r="K31" i="1" s="1"/>
  <c r="K43" i="1"/>
  <c r="K49" i="1"/>
  <c r="K50" i="1" s="1"/>
  <c r="J53" i="1"/>
  <c r="J49" i="1"/>
  <c r="J52" i="1" s="1"/>
  <c r="J43" i="1"/>
  <c r="J22" i="1"/>
  <c r="J55" i="1" s="1"/>
  <c r="I59" i="1"/>
  <c r="I49" i="1"/>
  <c r="I43" i="1"/>
  <c r="I22" i="1"/>
  <c r="H37" i="1"/>
  <c r="H53" i="1"/>
  <c r="H49" i="1"/>
  <c r="H52" i="1" s="1"/>
  <c r="H43" i="1"/>
  <c r="H22" i="1"/>
  <c r="H55" i="1" s="1"/>
  <c r="H59" i="1"/>
  <c r="G59" i="1"/>
  <c r="G53" i="1"/>
  <c r="G49" i="1"/>
  <c r="G52" i="1" s="1"/>
  <c r="G43" i="1"/>
  <c r="G50" i="1" s="1"/>
  <c r="G22" i="1"/>
  <c r="G55" i="1" s="1"/>
  <c r="D59" i="1"/>
  <c r="E59" i="1"/>
  <c r="F59" i="1"/>
  <c r="F53" i="1"/>
  <c r="E53" i="1"/>
  <c r="F49" i="1"/>
  <c r="F52" i="1" s="1"/>
  <c r="F43" i="1"/>
  <c r="F50" i="1" s="1"/>
  <c r="F22" i="1"/>
  <c r="F31" i="1" s="1"/>
  <c r="E49" i="1"/>
  <c r="E43" i="1"/>
  <c r="E22" i="1"/>
  <c r="E31" i="1" s="1"/>
  <c r="L53" i="1"/>
  <c r="L49" i="1"/>
  <c r="L43" i="1"/>
  <c r="L22" i="1"/>
  <c r="L31" i="1" s="1"/>
  <c r="N59" i="1"/>
  <c r="M59" i="1"/>
  <c r="L59" i="1"/>
  <c r="K59" i="1"/>
  <c r="J59" i="1"/>
  <c r="M53" i="1"/>
  <c r="N53" i="1"/>
  <c r="M49" i="1"/>
  <c r="N49" i="1"/>
  <c r="M43" i="1"/>
  <c r="N43" i="1"/>
  <c r="M22" i="1"/>
  <c r="M31" i="1" s="1"/>
  <c r="N22" i="1"/>
  <c r="N31" i="1" s="1"/>
  <c r="N17" i="1"/>
  <c r="N16" i="1"/>
  <c r="N9" i="1"/>
  <c r="N11" i="1" s="1"/>
  <c r="N13" i="1" s="1"/>
  <c r="M17" i="1"/>
  <c r="M16" i="1"/>
  <c r="M9" i="1"/>
  <c r="M18" i="1" s="1"/>
  <c r="L17" i="1"/>
  <c r="L16" i="1"/>
  <c r="L9" i="1"/>
  <c r="L18" i="1" s="1"/>
  <c r="K17" i="1"/>
  <c r="K16" i="1"/>
  <c r="K9" i="1"/>
  <c r="K18" i="1" s="1"/>
  <c r="J17" i="1"/>
  <c r="J16" i="1"/>
  <c r="J9" i="1"/>
  <c r="J18" i="1" s="1"/>
  <c r="I17" i="1"/>
  <c r="I16" i="1"/>
  <c r="I9" i="1"/>
  <c r="I18" i="1" s="1"/>
  <c r="H17" i="1"/>
  <c r="H16" i="1"/>
  <c r="H9" i="1"/>
  <c r="H18" i="1" s="1"/>
  <c r="G17" i="1"/>
  <c r="G16" i="1"/>
  <c r="G9" i="1"/>
  <c r="G18" i="1" s="1"/>
  <c r="F17" i="1"/>
  <c r="F16" i="1"/>
  <c r="F9" i="1"/>
  <c r="F11" i="1" s="1"/>
  <c r="F13" i="1" s="1"/>
  <c r="E17" i="1"/>
  <c r="D17" i="1"/>
  <c r="C17" i="1"/>
  <c r="D16" i="1"/>
  <c r="E16" i="1"/>
  <c r="E9" i="1"/>
  <c r="E11" i="1" s="1"/>
  <c r="E13" i="1" s="1"/>
  <c r="D9" i="1"/>
  <c r="D11" i="1" s="1"/>
  <c r="D13" i="1" s="1"/>
  <c r="C9" i="1"/>
  <c r="C11" i="1" s="1"/>
  <c r="C13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O52" i="1" l="1"/>
  <c r="J61" i="1"/>
  <c r="E50" i="1"/>
  <c r="F61" i="1"/>
  <c r="G54" i="1"/>
  <c r="G61" i="1"/>
  <c r="E61" i="1"/>
  <c r="O53" i="1"/>
  <c r="O55" i="1" s="1"/>
  <c r="K55" i="1"/>
  <c r="M61" i="1"/>
  <c r="N61" i="1"/>
  <c r="H61" i="1"/>
  <c r="I61" i="1"/>
  <c r="K54" i="1"/>
  <c r="J50" i="1"/>
  <c r="J54" i="1"/>
  <c r="J31" i="1"/>
  <c r="I50" i="1"/>
  <c r="I52" i="1"/>
  <c r="I53" i="1"/>
  <c r="I31" i="1"/>
  <c r="H50" i="1"/>
  <c r="H31" i="1"/>
  <c r="H54" i="1"/>
  <c r="N55" i="1"/>
  <c r="E52" i="1"/>
  <c r="E54" i="1" s="1"/>
  <c r="L55" i="1"/>
  <c r="E55" i="1"/>
  <c r="L50" i="1"/>
  <c r="F55" i="1"/>
  <c r="G31" i="1"/>
  <c r="F54" i="1"/>
  <c r="L52" i="1"/>
  <c r="M55" i="1"/>
  <c r="N50" i="1"/>
  <c r="L54" i="1"/>
  <c r="M50" i="1"/>
  <c r="M52" i="1"/>
  <c r="M54" i="1" s="1"/>
  <c r="N52" i="1"/>
  <c r="N54" i="1" s="1"/>
  <c r="N18" i="1"/>
  <c r="D18" i="1"/>
  <c r="E18" i="1"/>
  <c r="C18" i="1"/>
  <c r="M11" i="1"/>
  <c r="M13" i="1" s="1"/>
  <c r="L11" i="1"/>
  <c r="L13" i="1" s="1"/>
  <c r="K11" i="1"/>
  <c r="K13" i="1" s="1"/>
  <c r="J11" i="1"/>
  <c r="J13" i="1" s="1"/>
  <c r="I11" i="1"/>
  <c r="I13" i="1" s="1"/>
  <c r="H11" i="1"/>
  <c r="H13" i="1" s="1"/>
  <c r="G11" i="1"/>
  <c r="G13" i="1" s="1"/>
  <c r="F18" i="1"/>
  <c r="O54" i="1" l="1"/>
  <c r="I54" i="1"/>
  <c r="I55" i="1"/>
</calcChain>
</file>

<file path=xl/sharedStrings.xml><?xml version="1.0" encoding="utf-8"?>
<sst xmlns="http://schemas.openxmlformats.org/spreadsheetml/2006/main" count="62" uniqueCount="62">
  <si>
    <t>Net Sales</t>
  </si>
  <si>
    <t>Costs</t>
  </si>
  <si>
    <t>SG&amp;A</t>
  </si>
  <si>
    <t>Pension income</t>
  </si>
  <si>
    <t xml:space="preserve">Pre-opening </t>
  </si>
  <si>
    <t xml:space="preserve">Real Estate </t>
  </si>
  <si>
    <t>Op Income</t>
  </si>
  <si>
    <t>Net Interest Exp</t>
  </si>
  <si>
    <t>EBT</t>
  </si>
  <si>
    <t>Taxes</t>
  </si>
  <si>
    <t xml:space="preserve">Net Income </t>
  </si>
  <si>
    <t>Sales Y/Y</t>
  </si>
  <si>
    <t>GM%</t>
  </si>
  <si>
    <t>OM%</t>
  </si>
  <si>
    <t>$M</t>
  </si>
  <si>
    <t>Cash in banks</t>
  </si>
  <si>
    <t>Investments</t>
  </si>
  <si>
    <t xml:space="preserve">Total Cash </t>
  </si>
  <si>
    <t>Inventory</t>
  </si>
  <si>
    <t>Prepaid Exp</t>
  </si>
  <si>
    <t>PPE</t>
  </si>
  <si>
    <t>Op Lease</t>
  </si>
  <si>
    <t>Prepaid Pension</t>
  </si>
  <si>
    <t>OA</t>
  </si>
  <si>
    <t xml:space="preserve">Total Assets </t>
  </si>
  <si>
    <t>A/P</t>
  </si>
  <si>
    <t>Other A/P</t>
  </si>
  <si>
    <t>Current fin lease + notes</t>
  </si>
  <si>
    <t xml:space="preserve">Current debt </t>
  </si>
  <si>
    <t>NOnCurrent Lease</t>
  </si>
  <si>
    <t>LT Lease &amp; Notes payable</t>
  </si>
  <si>
    <t>LTD</t>
  </si>
  <si>
    <t>Deferred taxes</t>
  </si>
  <si>
    <t>OL</t>
  </si>
  <si>
    <t>Current Op Lease</t>
  </si>
  <si>
    <t xml:space="preserve">Total Liabilities </t>
  </si>
  <si>
    <t>Common</t>
  </si>
  <si>
    <t>Additional PiC</t>
  </si>
  <si>
    <t>Reinvested earnings</t>
  </si>
  <si>
    <t>Acc income</t>
  </si>
  <si>
    <t xml:space="preserve">Equity </t>
  </si>
  <si>
    <t>TL + Equity</t>
  </si>
  <si>
    <t xml:space="preserve">Total Debt </t>
  </si>
  <si>
    <t>Total Capital</t>
  </si>
  <si>
    <t>Total Debt to Capital</t>
  </si>
  <si>
    <t xml:space="preserve">Cash to Total Debt </t>
  </si>
  <si>
    <t>CFFO</t>
  </si>
  <si>
    <t>Capex</t>
  </si>
  <si>
    <t xml:space="preserve">Free Cash Flow </t>
  </si>
  <si>
    <t>Proceeds from asset sales</t>
  </si>
  <si>
    <t>Income taxes</t>
  </si>
  <si>
    <t>Deferred tax</t>
  </si>
  <si>
    <t xml:space="preserve">CEO </t>
  </si>
  <si>
    <t xml:space="preserve">CFO </t>
  </si>
  <si>
    <t>Chapter 11 May 2020</t>
  </si>
  <si>
    <t>P</t>
  </si>
  <si>
    <t>MC</t>
  </si>
  <si>
    <t>C</t>
  </si>
  <si>
    <t>D</t>
  </si>
  <si>
    <t>EV</t>
  </si>
  <si>
    <t>Shares</t>
  </si>
  <si>
    <t xml:space="preserve">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</si>
</sst>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166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0C3F-799B-5D47-9F73-E28DCF03F815}">
  <dimension ref="B1:Q61"/>
  <sheetViews>
    <sheetView zoomScale="110" workbookViewId="0">
      <pane xSplit="2" ySplit="2" topLeftCell="D17" activePane="bottomRight" state="frozen"/>
      <selection pane="topRight" activeCell="C1" sqref="C1"/>
      <selection pane="bottomLeft" activeCell="A3" sqref="A3"/>
      <selection pane="bottomRight" activeCell="G30" sqref="G30"/>
    </sheetView>
  </sheetViews>
  <sheetFormatPr baseColWidth="10" defaultRowHeight="16" x14ac:dyDescent="0.2"/>
  <cols>
    <col min="1" max="1" width="1.83203125" customWidth="1"/>
    <col min="2" max="2" width="21.5" bestFit="1" customWidth="1"/>
    <col min="3" max="7" width="6.6640625" bestFit="1" customWidth="1"/>
    <col min="8" max="9" width="6.83203125" bestFit="1" customWidth="1"/>
    <col min="10" max="10" width="7.83203125" bestFit="1" customWidth="1"/>
    <col min="11" max="12" width="6.6640625" bestFit="1" customWidth="1"/>
    <col min="13" max="13" width="8.1640625" bestFit="1" customWidth="1"/>
    <col min="14" max="14" width="8.83203125" bestFit="1" customWidth="1"/>
    <col min="15" max="15" width="6.83203125" bestFit="1" customWidth="1"/>
    <col min="16" max="17" width="5.1640625" bestFit="1" customWidth="1"/>
  </cols>
  <sheetData>
    <row r="1" spans="2:17" x14ac:dyDescent="0.2">
      <c r="B1" t="s">
        <v>14</v>
      </c>
    </row>
    <row r="2" spans="2:17" x14ac:dyDescent="0.2">
      <c r="C2">
        <v>2008</v>
      </c>
      <c r="D2">
        <f>+C2+1</f>
        <v>2009</v>
      </c>
      <c r="E2">
        <f t="shared" ref="E2:Q2" si="0">+D2+1</f>
        <v>2010</v>
      </c>
      <c r="F2">
        <f t="shared" si="0"/>
        <v>2011</v>
      </c>
      <c r="G2">
        <f t="shared" si="0"/>
        <v>2012</v>
      </c>
      <c r="H2">
        <f t="shared" si="0"/>
        <v>2013</v>
      </c>
      <c r="I2">
        <f t="shared" si="0"/>
        <v>2014</v>
      </c>
      <c r="J2">
        <f t="shared" si="0"/>
        <v>2015</v>
      </c>
      <c r="K2">
        <f t="shared" si="0"/>
        <v>2016</v>
      </c>
      <c r="L2">
        <f t="shared" si="0"/>
        <v>2017</v>
      </c>
      <c r="M2">
        <f t="shared" si="0"/>
        <v>2018</v>
      </c>
      <c r="N2">
        <f t="shared" si="0"/>
        <v>2019</v>
      </c>
      <c r="O2">
        <f t="shared" si="0"/>
        <v>2020</v>
      </c>
      <c r="P2">
        <f t="shared" si="0"/>
        <v>2021</v>
      </c>
      <c r="Q2">
        <f t="shared" si="0"/>
        <v>2022</v>
      </c>
    </row>
    <row r="3" spans="2:17" x14ac:dyDescent="0.2">
      <c r="B3" t="s">
        <v>0</v>
      </c>
      <c r="C3" s="2">
        <v>18486</v>
      </c>
      <c r="D3" s="2">
        <v>17556</v>
      </c>
      <c r="E3" s="2">
        <v>17759</v>
      </c>
      <c r="F3" s="2">
        <v>17260</v>
      </c>
      <c r="G3" s="2">
        <v>12985</v>
      </c>
      <c r="H3" s="2">
        <v>11859</v>
      </c>
      <c r="I3" s="2">
        <v>12257</v>
      </c>
      <c r="J3" s="2">
        <v>12625</v>
      </c>
      <c r="K3" s="2">
        <v>12547</v>
      </c>
      <c r="L3" s="2">
        <v>12506</v>
      </c>
      <c r="M3" s="2">
        <v>12019</v>
      </c>
      <c r="N3" s="2">
        <v>11167</v>
      </c>
      <c r="O3" s="2"/>
      <c r="P3" s="2"/>
      <c r="Q3" s="2"/>
    </row>
    <row r="4" spans="2:17" x14ac:dyDescent="0.2">
      <c r="B4" t="s">
        <v>1</v>
      </c>
      <c r="C4" s="2">
        <v>11571</v>
      </c>
      <c r="D4" s="2">
        <v>10646</v>
      </c>
      <c r="E4" s="2">
        <v>10799</v>
      </c>
      <c r="F4" s="2">
        <v>11042</v>
      </c>
      <c r="G4" s="2">
        <v>8919</v>
      </c>
      <c r="H4" s="2">
        <v>8367</v>
      </c>
      <c r="I4" s="2">
        <v>7996</v>
      </c>
      <c r="J4" s="2">
        <v>8074</v>
      </c>
      <c r="K4" s="2">
        <v>8071</v>
      </c>
      <c r="L4" s="2">
        <v>8174</v>
      </c>
      <c r="M4" s="2">
        <v>7870</v>
      </c>
      <c r="N4" s="2">
        <v>7013</v>
      </c>
      <c r="O4" s="2"/>
      <c r="P4" s="2"/>
      <c r="Q4" s="2"/>
    </row>
    <row r="5" spans="2:17" x14ac:dyDescent="0.2">
      <c r="B5" t="s">
        <v>2</v>
      </c>
      <c r="C5" s="2">
        <v>5395</v>
      </c>
      <c r="D5" s="2">
        <v>5382</v>
      </c>
      <c r="E5" s="2">
        <v>5350</v>
      </c>
      <c r="F5" s="2">
        <v>5109</v>
      </c>
      <c r="G5" s="2">
        <v>4506</v>
      </c>
      <c r="H5" s="2">
        <v>4114</v>
      </c>
      <c r="I5" s="2">
        <v>3993</v>
      </c>
      <c r="J5" s="2">
        <v>3775</v>
      </c>
      <c r="K5" s="2">
        <v>3538</v>
      </c>
      <c r="L5" s="2">
        <v>3468</v>
      </c>
      <c r="M5" s="2">
        <v>3596</v>
      </c>
      <c r="N5" s="2">
        <v>3585</v>
      </c>
      <c r="O5" s="2"/>
      <c r="P5" s="2"/>
      <c r="Q5" s="2"/>
    </row>
    <row r="6" spans="2:17" x14ac:dyDescent="0.2">
      <c r="B6" t="s">
        <v>3</v>
      </c>
      <c r="C6" s="2">
        <v>-90</v>
      </c>
      <c r="D6" s="2">
        <v>337</v>
      </c>
      <c r="E6" s="2">
        <v>255</v>
      </c>
      <c r="F6" s="2">
        <v>121</v>
      </c>
      <c r="G6" s="2">
        <v>353</v>
      </c>
      <c r="H6" s="2">
        <v>137</v>
      </c>
      <c r="I6" s="2">
        <v>-48</v>
      </c>
      <c r="J6" s="2">
        <v>162</v>
      </c>
      <c r="K6" s="2">
        <v>609</v>
      </c>
      <c r="L6" s="2">
        <v>21</v>
      </c>
      <c r="M6" s="2">
        <v>0</v>
      </c>
      <c r="N6" s="2">
        <v>0</v>
      </c>
      <c r="O6" s="2"/>
      <c r="P6" s="2"/>
      <c r="Q6" s="2"/>
    </row>
    <row r="7" spans="2:17" x14ac:dyDescent="0.2">
      <c r="B7" t="s">
        <v>4</v>
      </c>
      <c r="C7" s="2">
        <v>31</v>
      </c>
      <c r="D7" s="2">
        <v>28</v>
      </c>
      <c r="E7" s="2">
        <v>8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2"/>
      <c r="Q7" s="2"/>
    </row>
    <row r="8" spans="2:17" x14ac:dyDescent="0.2">
      <c r="B8" t="s">
        <v>5</v>
      </c>
      <c r="C8" s="2">
        <v>-25</v>
      </c>
      <c r="D8" s="2">
        <v>5</v>
      </c>
      <c r="E8" s="2">
        <v>4</v>
      </c>
      <c r="F8" s="2">
        <v>21</v>
      </c>
      <c r="G8" s="2">
        <v>298</v>
      </c>
      <c r="H8" s="2">
        <v>-155</v>
      </c>
      <c r="I8" s="2">
        <v>-148</v>
      </c>
      <c r="J8" s="2">
        <v>3</v>
      </c>
      <c r="K8" s="2">
        <v>-111</v>
      </c>
      <c r="L8" s="2">
        <v>-146</v>
      </c>
      <c r="M8" s="2">
        <v>-19</v>
      </c>
      <c r="N8" s="2">
        <v>-15</v>
      </c>
      <c r="O8" s="2"/>
      <c r="P8" s="2"/>
      <c r="Q8" s="2"/>
    </row>
    <row r="9" spans="2:17" x14ac:dyDescent="0.2">
      <c r="B9" t="s">
        <v>6</v>
      </c>
      <c r="C9" s="2">
        <f t="shared" ref="C9:N9" si="1">+C3-SUM(C4:C8)</f>
        <v>1604</v>
      </c>
      <c r="D9" s="2">
        <f t="shared" si="1"/>
        <v>1158</v>
      </c>
      <c r="E9" s="2">
        <f t="shared" si="1"/>
        <v>1343</v>
      </c>
      <c r="F9" s="2">
        <f t="shared" si="1"/>
        <v>967</v>
      </c>
      <c r="G9" s="2">
        <f t="shared" si="1"/>
        <v>-1091</v>
      </c>
      <c r="H9" s="2">
        <f t="shared" si="1"/>
        <v>-604</v>
      </c>
      <c r="I9" s="2">
        <f t="shared" si="1"/>
        <v>464</v>
      </c>
      <c r="J9" s="2">
        <f t="shared" si="1"/>
        <v>611</v>
      </c>
      <c r="K9" s="2">
        <f t="shared" si="1"/>
        <v>440</v>
      </c>
      <c r="L9" s="2">
        <f t="shared" si="1"/>
        <v>989</v>
      </c>
      <c r="M9" s="2">
        <f t="shared" si="1"/>
        <v>572</v>
      </c>
      <c r="N9" s="2">
        <f t="shared" si="1"/>
        <v>584</v>
      </c>
      <c r="O9" s="2"/>
      <c r="P9" s="2"/>
      <c r="Q9" s="2"/>
    </row>
    <row r="10" spans="2:17" x14ac:dyDescent="0.2">
      <c r="B10" t="s">
        <v>7</v>
      </c>
      <c r="C10" s="2">
        <v>225</v>
      </c>
      <c r="D10" s="2">
        <v>260</v>
      </c>
      <c r="E10" s="2">
        <v>231</v>
      </c>
      <c r="F10" s="2">
        <v>227</v>
      </c>
      <c r="G10" s="2">
        <v>226</v>
      </c>
      <c r="H10" s="2">
        <v>352</v>
      </c>
      <c r="I10" s="2">
        <v>406</v>
      </c>
      <c r="J10" s="2">
        <v>405</v>
      </c>
      <c r="K10" s="2">
        <v>363</v>
      </c>
      <c r="L10" s="2">
        <v>325</v>
      </c>
      <c r="M10" s="2">
        <v>313</v>
      </c>
      <c r="N10" s="2">
        <v>293</v>
      </c>
      <c r="O10" s="2"/>
      <c r="P10" s="2"/>
      <c r="Q10" s="2"/>
    </row>
    <row r="11" spans="2:17" x14ac:dyDescent="0.2">
      <c r="B11" t="s">
        <v>8</v>
      </c>
      <c r="C11" s="2">
        <f t="shared" ref="C11:N11" si="2">+C9-C10</f>
        <v>1379</v>
      </c>
      <c r="D11" s="2">
        <f t="shared" si="2"/>
        <v>898</v>
      </c>
      <c r="E11" s="2">
        <f t="shared" si="2"/>
        <v>1112</v>
      </c>
      <c r="F11" s="2">
        <f t="shared" si="2"/>
        <v>740</v>
      </c>
      <c r="G11" s="2">
        <f t="shared" si="2"/>
        <v>-1317</v>
      </c>
      <c r="H11" s="2">
        <f t="shared" si="2"/>
        <v>-956</v>
      </c>
      <c r="I11" s="2">
        <f t="shared" si="2"/>
        <v>58</v>
      </c>
      <c r="J11" s="2">
        <f t="shared" si="2"/>
        <v>206</v>
      </c>
      <c r="K11" s="2">
        <f t="shared" si="2"/>
        <v>77</v>
      </c>
      <c r="L11" s="2">
        <f t="shared" si="2"/>
        <v>664</v>
      </c>
      <c r="M11" s="2">
        <f t="shared" si="2"/>
        <v>259</v>
      </c>
      <c r="N11" s="2">
        <f t="shared" si="2"/>
        <v>291</v>
      </c>
      <c r="O11" s="2"/>
      <c r="P11" s="2"/>
      <c r="Q11" s="2"/>
    </row>
    <row r="12" spans="2:17" x14ac:dyDescent="0.2">
      <c r="B12" t="s">
        <v>9</v>
      </c>
      <c r="C12" s="2">
        <v>343</v>
      </c>
      <c r="D12" s="2">
        <v>154</v>
      </c>
      <c r="E12" s="2">
        <v>203</v>
      </c>
      <c r="F12" s="2">
        <v>-77</v>
      </c>
      <c r="G12" s="2">
        <v>-551</v>
      </c>
      <c r="H12" s="2">
        <v>-498</v>
      </c>
      <c r="I12" s="2">
        <v>23</v>
      </c>
      <c r="J12" s="2">
        <v>9</v>
      </c>
      <c r="K12" s="2">
        <v>1</v>
      </c>
      <c r="L12" s="2">
        <v>-126</v>
      </c>
      <c r="M12" s="2">
        <v>-16</v>
      </c>
      <c r="N12" s="2">
        <v>3</v>
      </c>
      <c r="O12" s="2"/>
      <c r="P12" s="2"/>
      <c r="Q12" s="2"/>
    </row>
    <row r="13" spans="2:17" x14ac:dyDescent="0.2">
      <c r="B13" t="s">
        <v>10</v>
      </c>
      <c r="C13" s="2">
        <f t="shared" ref="C13:N13" si="3">+C11-C12</f>
        <v>1036</v>
      </c>
      <c r="D13" s="2">
        <f t="shared" si="3"/>
        <v>744</v>
      </c>
      <c r="E13" s="2">
        <f t="shared" si="3"/>
        <v>909</v>
      </c>
      <c r="F13" s="2">
        <f t="shared" si="3"/>
        <v>817</v>
      </c>
      <c r="G13" s="2">
        <f t="shared" si="3"/>
        <v>-766</v>
      </c>
      <c r="H13" s="2">
        <f t="shared" si="3"/>
        <v>-458</v>
      </c>
      <c r="I13" s="2">
        <f t="shared" si="3"/>
        <v>35</v>
      </c>
      <c r="J13" s="2">
        <f t="shared" si="3"/>
        <v>197</v>
      </c>
      <c r="K13" s="2">
        <f t="shared" si="3"/>
        <v>76</v>
      </c>
      <c r="L13" s="2">
        <f t="shared" si="3"/>
        <v>790</v>
      </c>
      <c r="M13" s="2">
        <f t="shared" si="3"/>
        <v>275</v>
      </c>
      <c r="N13" s="2">
        <f t="shared" si="3"/>
        <v>288</v>
      </c>
      <c r="O13" s="2"/>
      <c r="P13" s="2"/>
      <c r="Q13" s="2"/>
    </row>
    <row r="14" spans="2:17" s="1" customFormat="1" x14ac:dyDescent="0.2"/>
    <row r="16" spans="2:17" s="3" customFormat="1" x14ac:dyDescent="0.2">
      <c r="B16" s="3" t="s">
        <v>11</v>
      </c>
      <c r="D16" s="3">
        <f t="shared" ref="D16:N16" si="4">+D3/C3-1</f>
        <v>-5.0308341447582006E-2</v>
      </c>
      <c r="E16" s="3">
        <f t="shared" si="4"/>
        <v>1.1562998405103775E-2</v>
      </c>
      <c r="F16" s="3">
        <f t="shared" si="4"/>
        <v>-2.809842896559489E-2</v>
      </c>
      <c r="G16" s="3">
        <f t="shared" si="4"/>
        <v>-0.24768250289687133</v>
      </c>
      <c r="H16" s="3">
        <f t="shared" si="4"/>
        <v>-8.6715440893338491E-2</v>
      </c>
      <c r="I16" s="3">
        <f t="shared" si="4"/>
        <v>3.3561008516738378E-2</v>
      </c>
      <c r="J16" s="3">
        <f t="shared" si="4"/>
        <v>3.0023659949416581E-2</v>
      </c>
      <c r="K16" s="3">
        <f t="shared" si="4"/>
        <v>-6.1782178217821837E-3</v>
      </c>
      <c r="L16" s="3">
        <f t="shared" si="4"/>
        <v>-3.2677133976248829E-3</v>
      </c>
      <c r="M16" s="3">
        <f t="shared" si="4"/>
        <v>-3.8941308172077416E-2</v>
      </c>
      <c r="N16" s="3">
        <f t="shared" si="4"/>
        <v>-7.0887761045012043E-2</v>
      </c>
    </row>
    <row r="17" spans="2:15" s="3" customFormat="1" x14ac:dyDescent="0.2">
      <c r="B17" s="3" t="s">
        <v>12</v>
      </c>
      <c r="C17" s="3">
        <f t="shared" ref="C17:N17" si="5">(C3-C4)/C3</f>
        <v>0.37406686140863354</v>
      </c>
      <c r="D17" s="3">
        <f t="shared" si="5"/>
        <v>0.39359763043973572</v>
      </c>
      <c r="E17" s="3">
        <f t="shared" si="5"/>
        <v>0.39191395911931975</v>
      </c>
      <c r="F17" s="3">
        <f t="shared" si="5"/>
        <v>0.36025492468134412</v>
      </c>
      <c r="G17" s="3">
        <f t="shared" si="5"/>
        <v>0.31313053523296108</v>
      </c>
      <c r="H17" s="3">
        <f t="shared" si="5"/>
        <v>0.2944599038704781</v>
      </c>
      <c r="I17" s="3">
        <f t="shared" si="5"/>
        <v>0.34763808435995758</v>
      </c>
      <c r="J17" s="3">
        <f t="shared" si="5"/>
        <v>0.36047524752475246</v>
      </c>
      <c r="K17" s="3">
        <f t="shared" si="5"/>
        <v>0.35673866262851678</v>
      </c>
      <c r="L17" s="3">
        <f t="shared" si="5"/>
        <v>0.34639373100911564</v>
      </c>
      <c r="M17" s="3">
        <f t="shared" si="5"/>
        <v>0.34520342790581582</v>
      </c>
      <c r="N17" s="3">
        <f t="shared" si="5"/>
        <v>0.37198889585385508</v>
      </c>
    </row>
    <row r="18" spans="2:15" x14ac:dyDescent="0.2">
      <c r="B18" s="3" t="s">
        <v>13</v>
      </c>
      <c r="C18" s="3">
        <f t="shared" ref="C18:N18" si="6">+C9/C3</f>
        <v>8.6768365249377907E-2</v>
      </c>
      <c r="D18" s="3">
        <f t="shared" si="6"/>
        <v>6.596035543403965E-2</v>
      </c>
      <c r="E18" s="3">
        <f t="shared" si="6"/>
        <v>7.5623627456500933E-2</v>
      </c>
      <c r="F18" s="3">
        <f t="shared" si="6"/>
        <v>5.6025492468134416E-2</v>
      </c>
      <c r="G18" s="3">
        <f t="shared" si="6"/>
        <v>-8.402002310358106E-2</v>
      </c>
      <c r="H18" s="3">
        <f t="shared" si="6"/>
        <v>-5.0931781769120499E-2</v>
      </c>
      <c r="I18" s="3">
        <f t="shared" si="6"/>
        <v>3.7855919066655787E-2</v>
      </c>
      <c r="J18" s="3">
        <f t="shared" si="6"/>
        <v>4.8396039603960397E-2</v>
      </c>
      <c r="K18" s="3">
        <f t="shared" si="6"/>
        <v>3.5068143779389493E-2</v>
      </c>
      <c r="L18" s="3">
        <f t="shared" si="6"/>
        <v>7.9082040620502156E-2</v>
      </c>
      <c r="M18" s="3">
        <f t="shared" si="6"/>
        <v>4.7591313753224063E-2</v>
      </c>
      <c r="N18" s="3">
        <f t="shared" si="6"/>
        <v>5.2296946359810158E-2</v>
      </c>
    </row>
    <row r="20" spans="2:15" x14ac:dyDescent="0.2">
      <c r="B20" s="3" t="s">
        <v>15</v>
      </c>
      <c r="E20" s="2">
        <v>169</v>
      </c>
      <c r="F20" s="2">
        <v>175</v>
      </c>
      <c r="G20" s="2">
        <v>121</v>
      </c>
      <c r="H20" s="2">
        <v>113</v>
      </c>
      <c r="I20" s="2">
        <v>119</v>
      </c>
      <c r="J20" s="2">
        <v>119</v>
      </c>
      <c r="K20" s="2">
        <v>125</v>
      </c>
      <c r="L20" s="2">
        <v>116</v>
      </c>
      <c r="M20" s="2">
        <v>109</v>
      </c>
      <c r="N20" s="2">
        <v>108</v>
      </c>
      <c r="O20" s="2">
        <v>195</v>
      </c>
    </row>
    <row r="21" spans="2:15" x14ac:dyDescent="0.2">
      <c r="B21" s="3" t="s">
        <v>16</v>
      </c>
      <c r="E21" s="2">
        <v>2453</v>
      </c>
      <c r="F21" s="2">
        <v>1332</v>
      </c>
      <c r="G21" s="2">
        <v>809</v>
      </c>
      <c r="H21" s="2">
        <v>1402</v>
      </c>
      <c r="I21" s="2">
        <v>1199</v>
      </c>
      <c r="J21" s="2">
        <v>781</v>
      </c>
      <c r="K21" s="2">
        <v>762</v>
      </c>
      <c r="L21" s="2">
        <v>342</v>
      </c>
      <c r="M21" s="2">
        <v>224</v>
      </c>
      <c r="N21" s="2">
        <v>278</v>
      </c>
      <c r="O21" s="2">
        <v>476</v>
      </c>
    </row>
    <row r="22" spans="2:15" x14ac:dyDescent="0.2">
      <c r="B22" s="3" t="s">
        <v>17</v>
      </c>
      <c r="E22" s="2">
        <f t="shared" ref="E22:N22" si="7">+SUM(E20:E21)</f>
        <v>2622</v>
      </c>
      <c r="F22" s="2">
        <f t="shared" si="7"/>
        <v>1507</v>
      </c>
      <c r="G22" s="2">
        <f t="shared" si="7"/>
        <v>930</v>
      </c>
      <c r="H22" s="2">
        <f t="shared" si="7"/>
        <v>1515</v>
      </c>
      <c r="I22" s="2">
        <f t="shared" si="7"/>
        <v>1318</v>
      </c>
      <c r="J22" s="2">
        <f t="shared" si="7"/>
        <v>900</v>
      </c>
      <c r="K22" s="2">
        <f t="shared" si="7"/>
        <v>887</v>
      </c>
      <c r="L22" s="2">
        <f t="shared" si="7"/>
        <v>458</v>
      </c>
      <c r="M22" s="2">
        <f t="shared" si="7"/>
        <v>333</v>
      </c>
      <c r="N22" s="2">
        <f t="shared" si="7"/>
        <v>386</v>
      </c>
      <c r="O22" s="2">
        <f>+O20+O21+515</f>
        <v>1186</v>
      </c>
    </row>
    <row r="23" spans="2:15" x14ac:dyDescent="0.2">
      <c r="B23" s="3" t="s">
        <v>18</v>
      </c>
      <c r="E23" s="2">
        <v>3213</v>
      </c>
      <c r="F23" s="2">
        <v>2916</v>
      </c>
      <c r="G23" s="2">
        <v>2341</v>
      </c>
      <c r="H23" s="2">
        <v>2935</v>
      </c>
      <c r="I23" s="2">
        <v>2652</v>
      </c>
      <c r="J23" s="2">
        <v>2721</v>
      </c>
      <c r="K23" s="2">
        <v>2854</v>
      </c>
      <c r="L23" s="2">
        <v>2803</v>
      </c>
      <c r="M23" s="2">
        <v>2437</v>
      </c>
      <c r="N23" s="2">
        <v>2166</v>
      </c>
      <c r="O23" s="2">
        <v>1907</v>
      </c>
    </row>
    <row r="24" spans="2:15" x14ac:dyDescent="0.2">
      <c r="B24" s="3" t="s">
        <v>50</v>
      </c>
      <c r="E24" s="2">
        <v>334</v>
      </c>
      <c r="F24" s="2">
        <v>413</v>
      </c>
      <c r="G24" s="2">
        <v>57</v>
      </c>
      <c r="H24" s="2">
        <v>4</v>
      </c>
      <c r="I24" s="2">
        <v>0</v>
      </c>
      <c r="J24" s="2">
        <v>0</v>
      </c>
      <c r="K24" s="2">
        <v>0</v>
      </c>
      <c r="L24" s="2"/>
      <c r="M24" s="2"/>
      <c r="N24" s="2"/>
      <c r="O24" s="2">
        <v>0</v>
      </c>
    </row>
    <row r="25" spans="2:15" x14ac:dyDescent="0.2">
      <c r="B25" s="3" t="s">
        <v>19</v>
      </c>
      <c r="E25" s="2">
        <v>201</v>
      </c>
      <c r="F25" s="2">
        <v>245</v>
      </c>
      <c r="G25" s="2">
        <v>106</v>
      </c>
      <c r="H25" s="2">
        <v>193</v>
      </c>
      <c r="I25" s="2">
        <v>189</v>
      </c>
      <c r="J25" s="2">
        <v>166</v>
      </c>
      <c r="K25" s="2">
        <v>196</v>
      </c>
      <c r="L25" s="2">
        <v>190</v>
      </c>
      <c r="M25" s="2">
        <v>189</v>
      </c>
      <c r="N25" s="2">
        <v>174</v>
      </c>
      <c r="O25" s="2">
        <v>610</v>
      </c>
    </row>
    <row r="26" spans="2:15" x14ac:dyDescent="0.2">
      <c r="B26" s="3" t="s">
        <v>51</v>
      </c>
      <c r="E26" s="2"/>
      <c r="F26" s="2"/>
      <c r="G26" s="2">
        <v>249</v>
      </c>
      <c r="H26" s="2">
        <v>186</v>
      </c>
      <c r="I26" s="2">
        <v>172</v>
      </c>
      <c r="J26" s="2">
        <v>231</v>
      </c>
      <c r="K26" s="2">
        <v>160</v>
      </c>
      <c r="L26" s="2"/>
      <c r="M26" s="2"/>
      <c r="N26" s="2"/>
    </row>
    <row r="27" spans="2:15" x14ac:dyDescent="0.2">
      <c r="B27" s="3" t="s">
        <v>20</v>
      </c>
      <c r="E27" s="2">
        <v>5231</v>
      </c>
      <c r="F27" s="2">
        <v>5176</v>
      </c>
      <c r="G27" s="2">
        <v>5353</v>
      </c>
      <c r="H27" s="2">
        <v>5619</v>
      </c>
      <c r="I27" s="2">
        <v>5148</v>
      </c>
      <c r="J27" s="2">
        <v>4816</v>
      </c>
      <c r="K27" s="2">
        <v>4599</v>
      </c>
      <c r="L27" s="2">
        <v>4281</v>
      </c>
      <c r="M27" s="2">
        <v>3938</v>
      </c>
      <c r="N27" s="2">
        <v>3488</v>
      </c>
      <c r="O27" s="2">
        <v>3037</v>
      </c>
    </row>
    <row r="28" spans="2:15" x14ac:dyDescent="0.2">
      <c r="B28" s="3" t="s">
        <v>21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998</v>
      </c>
      <c r="O28" s="2">
        <v>753</v>
      </c>
    </row>
    <row r="29" spans="2:15" x14ac:dyDescent="0.2">
      <c r="B29" s="3" t="s">
        <v>22</v>
      </c>
      <c r="E29" s="2">
        <v>763</v>
      </c>
      <c r="F29" s="2">
        <v>0</v>
      </c>
      <c r="G29" s="2">
        <v>0</v>
      </c>
      <c r="H29" s="2">
        <v>663</v>
      </c>
      <c r="I29" s="2">
        <v>220</v>
      </c>
      <c r="J29" s="2">
        <v>0</v>
      </c>
      <c r="K29" s="2">
        <v>0</v>
      </c>
      <c r="L29" s="2">
        <v>61</v>
      </c>
      <c r="M29" s="2">
        <v>147</v>
      </c>
      <c r="N29" s="2">
        <v>120</v>
      </c>
      <c r="O29" s="2">
        <v>16</v>
      </c>
    </row>
    <row r="30" spans="2:15" x14ac:dyDescent="0.2">
      <c r="B30" s="3" t="s">
        <v>23</v>
      </c>
      <c r="E30" s="2">
        <v>704</v>
      </c>
      <c r="F30" s="2">
        <v>1167</v>
      </c>
      <c r="G30" s="2">
        <v>745</v>
      </c>
      <c r="H30" s="2">
        <v>686</v>
      </c>
      <c r="I30" s="2">
        <v>705</v>
      </c>
      <c r="J30" s="2">
        <v>608</v>
      </c>
      <c r="K30" s="2">
        <v>618</v>
      </c>
      <c r="L30" s="2">
        <v>661</v>
      </c>
      <c r="M30" s="2">
        <v>677</v>
      </c>
      <c r="N30" s="2">
        <v>657</v>
      </c>
      <c r="O30" s="2">
        <v>625</v>
      </c>
    </row>
    <row r="31" spans="2:15" x14ac:dyDescent="0.2">
      <c r="B31" s="3" t="s">
        <v>24</v>
      </c>
      <c r="E31" s="2">
        <f t="shared" ref="E31:O31" si="8">SUM(E22:E30)</f>
        <v>13068</v>
      </c>
      <c r="F31" s="2">
        <f t="shared" si="8"/>
        <v>11424</v>
      </c>
      <c r="G31" s="2">
        <f t="shared" si="8"/>
        <v>9781</v>
      </c>
      <c r="H31" s="2">
        <f t="shared" si="8"/>
        <v>11801</v>
      </c>
      <c r="I31" s="2">
        <f t="shared" si="8"/>
        <v>10404</v>
      </c>
      <c r="J31" s="2">
        <f t="shared" si="8"/>
        <v>9442</v>
      </c>
      <c r="K31" s="2">
        <f t="shared" si="8"/>
        <v>9314</v>
      </c>
      <c r="L31" s="2">
        <f t="shared" si="8"/>
        <v>8454</v>
      </c>
      <c r="M31" s="2">
        <f t="shared" si="8"/>
        <v>7721</v>
      </c>
      <c r="N31" s="2">
        <f t="shared" si="8"/>
        <v>7989</v>
      </c>
      <c r="O31" s="2">
        <f t="shared" si="8"/>
        <v>8134</v>
      </c>
    </row>
    <row r="32" spans="2:15" x14ac:dyDescent="0.2">
      <c r="M32" s="2"/>
      <c r="N32" s="2"/>
    </row>
    <row r="33" spans="2:15" x14ac:dyDescent="0.2">
      <c r="B33" s="3" t="s">
        <v>25</v>
      </c>
      <c r="E33" s="2">
        <v>1133</v>
      </c>
      <c r="F33" s="2">
        <v>1022</v>
      </c>
      <c r="G33" s="2">
        <v>1162</v>
      </c>
      <c r="H33" s="2">
        <v>948</v>
      </c>
      <c r="I33" s="2">
        <v>997</v>
      </c>
      <c r="J33" s="2">
        <v>925</v>
      </c>
      <c r="K33" s="2">
        <v>977</v>
      </c>
      <c r="L33" s="2">
        <v>973</v>
      </c>
      <c r="M33" s="2">
        <v>847</v>
      </c>
      <c r="N33" s="2">
        <v>786</v>
      </c>
      <c r="O33" s="2">
        <v>252</v>
      </c>
    </row>
    <row r="34" spans="2:15" x14ac:dyDescent="0.2">
      <c r="B34" s="3" t="s">
        <v>26</v>
      </c>
      <c r="E34" s="2">
        <v>1514</v>
      </c>
      <c r="F34" s="2">
        <v>1503</v>
      </c>
      <c r="G34" s="2">
        <v>1380</v>
      </c>
      <c r="H34" s="2">
        <v>1198</v>
      </c>
      <c r="I34" s="2">
        <v>1188</v>
      </c>
      <c r="J34" s="2">
        <v>1360</v>
      </c>
      <c r="K34" s="2">
        <v>1164</v>
      </c>
      <c r="L34" s="2">
        <v>1156</v>
      </c>
      <c r="M34" s="2">
        <v>995</v>
      </c>
      <c r="N34" s="2">
        <v>931</v>
      </c>
      <c r="O34" s="2">
        <v>805</v>
      </c>
    </row>
    <row r="35" spans="2:15" x14ac:dyDescent="0.2">
      <c r="B35" s="3" t="s">
        <v>34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8</v>
      </c>
      <c r="M35" s="2">
        <v>0</v>
      </c>
      <c r="N35" s="2">
        <v>67</v>
      </c>
    </row>
    <row r="36" spans="2:15" x14ac:dyDescent="0.2">
      <c r="B36" s="3" t="s">
        <v>27</v>
      </c>
      <c r="E36" s="2">
        <v>0</v>
      </c>
      <c r="F36" s="2">
        <v>0</v>
      </c>
      <c r="G36" s="2">
        <v>0</v>
      </c>
      <c r="H36" s="2">
        <v>27</v>
      </c>
      <c r="I36" s="2">
        <v>28</v>
      </c>
      <c r="J36" s="2">
        <v>26</v>
      </c>
      <c r="K36" s="2">
        <v>15</v>
      </c>
      <c r="L36" s="2">
        <v>0</v>
      </c>
      <c r="M36" s="2">
        <v>8</v>
      </c>
      <c r="N36" s="2">
        <v>1</v>
      </c>
    </row>
    <row r="37" spans="2:15" x14ac:dyDescent="0.2">
      <c r="B37" s="3" t="s">
        <v>28</v>
      </c>
      <c r="E37" s="2">
        <v>0</v>
      </c>
      <c r="F37" s="2">
        <v>231</v>
      </c>
      <c r="G37" s="2">
        <v>26</v>
      </c>
      <c r="H37" s="2">
        <f>650+23</f>
        <v>673</v>
      </c>
      <c r="I37" s="2">
        <v>28</v>
      </c>
      <c r="J37" s="2">
        <v>101</v>
      </c>
      <c r="K37" s="2">
        <v>263</v>
      </c>
      <c r="L37" s="2">
        <v>232</v>
      </c>
      <c r="M37" s="2">
        <v>92</v>
      </c>
      <c r="N37" s="2">
        <v>147</v>
      </c>
      <c r="O37">
        <f>900+1264</f>
        <v>2164</v>
      </c>
    </row>
    <row r="38" spans="2:15" x14ac:dyDescent="0.2">
      <c r="B38" s="3" t="s">
        <v>29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212</v>
      </c>
      <c r="M38" s="2">
        <v>0</v>
      </c>
      <c r="N38" s="2">
        <v>1108</v>
      </c>
    </row>
    <row r="39" spans="2:15" x14ac:dyDescent="0.2">
      <c r="B39" s="3" t="s">
        <v>30</v>
      </c>
      <c r="E39" s="2">
        <v>0</v>
      </c>
      <c r="F39" s="2">
        <v>0</v>
      </c>
      <c r="G39" s="2">
        <v>88</v>
      </c>
      <c r="H39" s="2">
        <v>62</v>
      </c>
      <c r="I39" s="2">
        <v>38</v>
      </c>
      <c r="J39" s="2">
        <v>10</v>
      </c>
      <c r="K39" s="2">
        <v>219</v>
      </c>
      <c r="L39" s="2">
        <v>0</v>
      </c>
      <c r="M39" s="2">
        <v>204</v>
      </c>
      <c r="N39" s="2">
        <v>0</v>
      </c>
    </row>
    <row r="40" spans="2:15" x14ac:dyDescent="0.2">
      <c r="B40" s="3" t="s">
        <v>31</v>
      </c>
      <c r="E40" s="2">
        <v>3099</v>
      </c>
      <c r="F40" s="2">
        <v>2871</v>
      </c>
      <c r="G40" s="2">
        <v>2868</v>
      </c>
      <c r="H40" s="2">
        <v>4839</v>
      </c>
      <c r="I40" s="2">
        <v>5322</v>
      </c>
      <c r="J40" s="2">
        <v>4668</v>
      </c>
      <c r="K40" s="2">
        <v>4339</v>
      </c>
      <c r="L40" s="2">
        <v>3780</v>
      </c>
      <c r="M40" s="2">
        <v>3716</v>
      </c>
      <c r="N40" s="2">
        <v>3574</v>
      </c>
      <c r="O40" s="2">
        <v>0</v>
      </c>
    </row>
    <row r="41" spans="2:15" x14ac:dyDescent="0.2">
      <c r="B41" s="3" t="s">
        <v>32</v>
      </c>
      <c r="E41" s="2">
        <v>1192</v>
      </c>
      <c r="F41" s="2">
        <v>888</v>
      </c>
      <c r="G41" s="2">
        <v>388</v>
      </c>
      <c r="H41" s="2">
        <v>335</v>
      </c>
      <c r="I41" s="2">
        <v>363</v>
      </c>
      <c r="J41" s="2">
        <v>425</v>
      </c>
      <c r="K41" s="2">
        <v>400</v>
      </c>
      <c r="L41" s="2">
        <v>143</v>
      </c>
      <c r="M41" s="2">
        <v>131</v>
      </c>
      <c r="N41" s="2">
        <v>116</v>
      </c>
      <c r="O41" s="2">
        <v>41</v>
      </c>
    </row>
    <row r="42" spans="2:15" x14ac:dyDescent="0.2">
      <c r="B42" s="3" t="s">
        <v>33</v>
      </c>
      <c r="E42" s="2">
        <v>670</v>
      </c>
      <c r="F42" s="2">
        <v>899</v>
      </c>
      <c r="G42" s="2">
        <v>698</v>
      </c>
      <c r="H42" s="2">
        <v>632</v>
      </c>
      <c r="I42" s="2">
        <v>526</v>
      </c>
      <c r="J42" s="2">
        <v>618</v>
      </c>
      <c r="K42" s="2">
        <v>583</v>
      </c>
      <c r="L42" s="2">
        <v>567</v>
      </c>
      <c r="M42" s="2">
        <v>558</v>
      </c>
      <c r="N42" s="2">
        <v>430</v>
      </c>
      <c r="O42" s="2">
        <v>284</v>
      </c>
    </row>
    <row r="43" spans="2:15" x14ac:dyDescent="0.2">
      <c r="B43" s="3" t="s">
        <v>35</v>
      </c>
      <c r="E43" s="2">
        <f t="shared" ref="E43:O43" si="9">+SUM(E33:E42)</f>
        <v>7608</v>
      </c>
      <c r="F43" s="2">
        <f t="shared" si="9"/>
        <v>7414</v>
      </c>
      <c r="G43" s="2">
        <f t="shared" si="9"/>
        <v>6610</v>
      </c>
      <c r="H43" s="2">
        <f t="shared" si="9"/>
        <v>8714</v>
      </c>
      <c r="I43" s="2">
        <f t="shared" si="9"/>
        <v>8490</v>
      </c>
      <c r="J43" s="2">
        <f t="shared" si="9"/>
        <v>8133</v>
      </c>
      <c r="K43" s="2">
        <f t="shared" si="9"/>
        <v>7960</v>
      </c>
      <c r="L43" s="2">
        <f t="shared" si="9"/>
        <v>7071</v>
      </c>
      <c r="M43" s="2">
        <f t="shared" si="9"/>
        <v>6551</v>
      </c>
      <c r="N43" s="2">
        <f t="shared" si="9"/>
        <v>7160</v>
      </c>
      <c r="O43" s="2">
        <f t="shared" si="9"/>
        <v>3546</v>
      </c>
    </row>
    <row r="44" spans="2:15" x14ac:dyDescent="0.2">
      <c r="M44" s="2"/>
      <c r="N44" s="2"/>
    </row>
    <row r="45" spans="2:15" x14ac:dyDescent="0.2">
      <c r="B45" s="3" t="s">
        <v>36</v>
      </c>
      <c r="E45" s="2">
        <v>118</v>
      </c>
      <c r="F45" s="2">
        <v>108</v>
      </c>
      <c r="G45" s="2">
        <v>110</v>
      </c>
      <c r="H45" s="2">
        <v>152</v>
      </c>
      <c r="I45" s="2">
        <v>152</v>
      </c>
      <c r="J45" s="2">
        <v>153</v>
      </c>
      <c r="K45" s="2">
        <v>154</v>
      </c>
      <c r="L45" s="2">
        <v>156</v>
      </c>
      <c r="M45" s="2">
        <v>158</v>
      </c>
      <c r="N45" s="2">
        <v>160</v>
      </c>
      <c r="O45" s="2">
        <v>161</v>
      </c>
    </row>
    <row r="46" spans="2:15" x14ac:dyDescent="0.2">
      <c r="B46" s="3" t="s">
        <v>37</v>
      </c>
      <c r="E46" s="2">
        <v>3925</v>
      </c>
      <c r="F46" s="2">
        <v>3699</v>
      </c>
      <c r="G46" s="2">
        <v>3799</v>
      </c>
      <c r="H46" s="2">
        <v>4571</v>
      </c>
      <c r="I46" s="2">
        <v>4606</v>
      </c>
      <c r="J46" s="2">
        <v>4654</v>
      </c>
      <c r="K46" s="2">
        <v>4679</v>
      </c>
      <c r="L46" s="2">
        <v>4705</v>
      </c>
      <c r="M46" s="2">
        <v>4713</v>
      </c>
      <c r="N46" s="2">
        <v>4723</v>
      </c>
      <c r="O46" s="2">
        <v>4719</v>
      </c>
    </row>
    <row r="47" spans="2:15" x14ac:dyDescent="0.2">
      <c r="B47" s="3" t="s">
        <v>38</v>
      </c>
      <c r="E47" s="2">
        <v>2222</v>
      </c>
      <c r="F47" s="2">
        <v>1412</v>
      </c>
      <c r="G47" s="2">
        <v>380</v>
      </c>
      <c r="H47" s="2">
        <v>-1008</v>
      </c>
      <c r="I47" s="2">
        <v>-1779</v>
      </c>
      <c r="J47" s="2">
        <v>-3007</v>
      </c>
      <c r="K47" s="2">
        <v>-3006</v>
      </c>
      <c r="L47" s="2">
        <v>-3118</v>
      </c>
      <c r="M47" s="2">
        <v>-3373</v>
      </c>
      <c r="N47" s="2">
        <v>-3667</v>
      </c>
      <c r="O47" s="2">
        <v>-4981</v>
      </c>
    </row>
    <row r="48" spans="2:15" x14ac:dyDescent="0.2">
      <c r="B48" s="3" t="s">
        <v>39</v>
      </c>
      <c r="E48" s="2">
        <v>-805</v>
      </c>
      <c r="F48" s="2">
        <v>-1209</v>
      </c>
      <c r="G48" s="2">
        <v>-1118</v>
      </c>
      <c r="H48" s="2">
        <v>-628</v>
      </c>
      <c r="I48" s="2">
        <v>-1065</v>
      </c>
      <c r="J48" s="2">
        <v>-491</v>
      </c>
      <c r="K48" s="2">
        <v>-473</v>
      </c>
      <c r="L48" s="2">
        <v>-360</v>
      </c>
      <c r="M48" s="2">
        <v>-328</v>
      </c>
      <c r="N48" s="2">
        <v>-387</v>
      </c>
      <c r="O48" s="2">
        <v>-374</v>
      </c>
    </row>
    <row r="49" spans="2:15" x14ac:dyDescent="0.2">
      <c r="B49" s="3" t="s">
        <v>40</v>
      </c>
      <c r="E49" s="2">
        <f t="shared" ref="E49:O49" si="10">+SUM(E45:E48)</f>
        <v>5460</v>
      </c>
      <c r="F49" s="2">
        <f t="shared" si="10"/>
        <v>4010</v>
      </c>
      <c r="G49" s="2">
        <f t="shared" si="10"/>
        <v>3171</v>
      </c>
      <c r="H49" s="2">
        <f t="shared" si="10"/>
        <v>3087</v>
      </c>
      <c r="I49" s="2">
        <f t="shared" si="10"/>
        <v>1914</v>
      </c>
      <c r="J49" s="2">
        <f t="shared" si="10"/>
        <v>1309</v>
      </c>
      <c r="K49" s="2">
        <f t="shared" si="10"/>
        <v>1354</v>
      </c>
      <c r="L49" s="2">
        <f t="shared" si="10"/>
        <v>1383</v>
      </c>
      <c r="M49" s="2">
        <f t="shared" si="10"/>
        <v>1170</v>
      </c>
      <c r="N49" s="2">
        <f t="shared" si="10"/>
        <v>829</v>
      </c>
      <c r="O49" s="2">
        <f t="shared" si="10"/>
        <v>-475</v>
      </c>
    </row>
    <row r="50" spans="2:15" x14ac:dyDescent="0.2">
      <c r="B50" s="3" t="s">
        <v>41</v>
      </c>
      <c r="E50" s="4">
        <f t="shared" ref="E50:O50" si="11">SUM(E49,E43)</f>
        <v>13068</v>
      </c>
      <c r="F50" s="4">
        <f t="shared" si="11"/>
        <v>11424</v>
      </c>
      <c r="G50" s="4">
        <f t="shared" si="11"/>
        <v>9781</v>
      </c>
      <c r="H50" s="4">
        <f t="shared" si="11"/>
        <v>11801</v>
      </c>
      <c r="I50" s="4">
        <f t="shared" si="11"/>
        <v>10404</v>
      </c>
      <c r="J50" s="4">
        <f t="shared" si="11"/>
        <v>9442</v>
      </c>
      <c r="K50" s="4">
        <f t="shared" si="11"/>
        <v>9314</v>
      </c>
      <c r="L50" s="4">
        <f t="shared" si="11"/>
        <v>8454</v>
      </c>
      <c r="M50" s="4">
        <f t="shared" si="11"/>
        <v>7721</v>
      </c>
      <c r="N50" s="4">
        <f t="shared" si="11"/>
        <v>7989</v>
      </c>
      <c r="O50" s="4">
        <f t="shared" si="11"/>
        <v>3071</v>
      </c>
    </row>
    <row r="51" spans="2:15" x14ac:dyDescent="0.2">
      <c r="M51" s="2"/>
      <c r="N51" s="2"/>
    </row>
    <row r="52" spans="2:15" x14ac:dyDescent="0.2">
      <c r="B52" s="3" t="s">
        <v>43</v>
      </c>
      <c r="E52" s="2">
        <f t="shared" ref="E52:O52" si="12">SUM(E37,E40) +E49</f>
        <v>8559</v>
      </c>
      <c r="F52" s="2">
        <f t="shared" si="12"/>
        <v>7112</v>
      </c>
      <c r="G52" s="2">
        <f t="shared" si="12"/>
        <v>6065</v>
      </c>
      <c r="H52" s="2">
        <f t="shared" si="12"/>
        <v>8599</v>
      </c>
      <c r="I52" s="2">
        <f t="shared" si="12"/>
        <v>7264</v>
      </c>
      <c r="J52" s="2">
        <f t="shared" si="12"/>
        <v>6078</v>
      </c>
      <c r="K52" s="2">
        <f t="shared" si="12"/>
        <v>5956</v>
      </c>
      <c r="L52" s="2">
        <f t="shared" si="12"/>
        <v>5395</v>
      </c>
      <c r="M52" s="2">
        <f t="shared" si="12"/>
        <v>4978</v>
      </c>
      <c r="N52" s="2">
        <f t="shared" si="12"/>
        <v>4550</v>
      </c>
      <c r="O52" s="2">
        <f t="shared" si="12"/>
        <v>1689</v>
      </c>
    </row>
    <row r="53" spans="2:15" x14ac:dyDescent="0.2">
      <c r="B53" s="3" t="s">
        <v>42</v>
      </c>
      <c r="E53" s="2">
        <f t="shared" ref="E53:O53" si="13">+E37+E40</f>
        <v>3099</v>
      </c>
      <c r="F53" s="2">
        <f t="shared" si="13"/>
        <v>3102</v>
      </c>
      <c r="G53" s="2">
        <f t="shared" si="13"/>
        <v>2894</v>
      </c>
      <c r="H53" s="2">
        <f t="shared" si="13"/>
        <v>5512</v>
      </c>
      <c r="I53" s="2">
        <f t="shared" si="13"/>
        <v>5350</v>
      </c>
      <c r="J53" s="2">
        <f t="shared" si="13"/>
        <v>4769</v>
      </c>
      <c r="K53" s="2">
        <f t="shared" si="13"/>
        <v>4602</v>
      </c>
      <c r="L53" s="2">
        <f t="shared" si="13"/>
        <v>4012</v>
      </c>
      <c r="M53" s="2">
        <f t="shared" si="13"/>
        <v>3808</v>
      </c>
      <c r="N53" s="2">
        <f t="shared" si="13"/>
        <v>3721</v>
      </c>
      <c r="O53" s="2">
        <f t="shared" si="13"/>
        <v>2164</v>
      </c>
    </row>
    <row r="54" spans="2:15" s="3" customFormat="1" x14ac:dyDescent="0.2">
      <c r="B54" s="3" t="s">
        <v>44</v>
      </c>
      <c r="E54" s="3">
        <f t="shared" ref="E54:O54" si="14">+E53/E52</f>
        <v>0.36207500876270593</v>
      </c>
      <c r="F54" s="3">
        <f t="shared" si="14"/>
        <v>0.43616422947131611</v>
      </c>
      <c r="G54" s="3">
        <f t="shared" si="14"/>
        <v>0.47716405605935697</v>
      </c>
      <c r="H54" s="3">
        <f t="shared" si="14"/>
        <v>0.64100476799627859</v>
      </c>
      <c r="I54" s="3">
        <f t="shared" si="14"/>
        <v>0.73650881057268724</v>
      </c>
      <c r="J54" s="3">
        <f t="shared" si="14"/>
        <v>0.78463310299440603</v>
      </c>
      <c r="K54" s="3">
        <f t="shared" si="14"/>
        <v>0.77266621893888521</v>
      </c>
      <c r="L54" s="3">
        <f t="shared" si="14"/>
        <v>0.74365152919369781</v>
      </c>
      <c r="M54" s="3">
        <f t="shared" si="14"/>
        <v>0.76496584973885096</v>
      </c>
      <c r="N54" s="3">
        <f t="shared" si="14"/>
        <v>0.81780219780219776</v>
      </c>
      <c r="O54" s="3">
        <f t="shared" si="14"/>
        <v>1.2812314979277679</v>
      </c>
    </row>
    <row r="55" spans="2:15" s="3" customFormat="1" x14ac:dyDescent="0.2">
      <c r="B55" s="3" t="s">
        <v>45</v>
      </c>
      <c r="E55" s="3">
        <f t="shared" ref="E55:O55" si="15">+E22/E53</f>
        <v>0.84607938044530495</v>
      </c>
      <c r="F55" s="3">
        <f t="shared" si="15"/>
        <v>0.48581560283687941</v>
      </c>
      <c r="G55" s="3">
        <f t="shared" si="15"/>
        <v>0.32135452660677261</v>
      </c>
      <c r="H55" s="3">
        <f t="shared" si="15"/>
        <v>0.27485486211901305</v>
      </c>
      <c r="I55" s="3">
        <f t="shared" si="15"/>
        <v>0.2463551401869159</v>
      </c>
      <c r="J55" s="3">
        <f t="shared" si="15"/>
        <v>0.18871880897462781</v>
      </c>
      <c r="K55" s="3">
        <f t="shared" si="15"/>
        <v>0.19274228596262494</v>
      </c>
      <c r="L55" s="3">
        <f t="shared" si="15"/>
        <v>0.11415752741774676</v>
      </c>
      <c r="M55" s="3">
        <f t="shared" si="15"/>
        <v>8.7447478991596633E-2</v>
      </c>
      <c r="N55" s="3">
        <f t="shared" si="15"/>
        <v>0.10373555495834454</v>
      </c>
      <c r="O55" s="3">
        <f t="shared" si="15"/>
        <v>0.54805914972273573</v>
      </c>
    </row>
    <row r="56" spans="2:15" x14ac:dyDescent="0.2">
      <c r="B56" s="3" t="s">
        <v>46</v>
      </c>
      <c r="D56">
        <v>1573</v>
      </c>
      <c r="E56">
        <v>592</v>
      </c>
      <c r="F56">
        <v>820</v>
      </c>
      <c r="G56">
        <v>-10</v>
      </c>
      <c r="H56" s="2">
        <v>-1814</v>
      </c>
      <c r="I56" s="2">
        <v>239</v>
      </c>
      <c r="J56">
        <v>440</v>
      </c>
      <c r="K56">
        <v>334</v>
      </c>
      <c r="L56">
        <v>454</v>
      </c>
      <c r="M56" s="2">
        <v>359</v>
      </c>
      <c r="N56" s="2">
        <v>428</v>
      </c>
    </row>
    <row r="57" spans="2:15" x14ac:dyDescent="0.2">
      <c r="B57" s="3" t="s">
        <v>47</v>
      </c>
      <c r="D57">
        <v>-600</v>
      </c>
      <c r="E57">
        <v>-499</v>
      </c>
      <c r="F57">
        <v>-634</v>
      </c>
      <c r="G57">
        <v>810</v>
      </c>
      <c r="H57" s="2">
        <v>-951</v>
      </c>
      <c r="I57" s="2">
        <v>-252</v>
      </c>
      <c r="J57">
        <v>-320</v>
      </c>
      <c r="K57">
        <v>427</v>
      </c>
      <c r="L57">
        <v>-395</v>
      </c>
      <c r="M57">
        <v>-392</v>
      </c>
      <c r="N57">
        <v>-309</v>
      </c>
    </row>
    <row r="58" spans="2:15" x14ac:dyDescent="0.2">
      <c r="B58" s="3" t="s">
        <v>49</v>
      </c>
      <c r="H58" s="2"/>
      <c r="I58" s="2"/>
      <c r="J58">
        <v>26</v>
      </c>
      <c r="K58">
        <v>144</v>
      </c>
      <c r="L58">
        <v>154</v>
      </c>
      <c r="M58">
        <v>96</v>
      </c>
      <c r="N58">
        <v>11</v>
      </c>
    </row>
    <row r="59" spans="2:15" x14ac:dyDescent="0.2">
      <c r="B59" s="3" t="s">
        <v>48</v>
      </c>
      <c r="D59">
        <f t="shared" ref="D59:J59" si="16">SUM(D56:D58)</f>
        <v>973</v>
      </c>
      <c r="E59">
        <f t="shared" si="16"/>
        <v>93</v>
      </c>
      <c r="F59">
        <f t="shared" si="16"/>
        <v>186</v>
      </c>
      <c r="G59">
        <f t="shared" si="16"/>
        <v>800</v>
      </c>
      <c r="H59" s="2">
        <f t="shared" si="16"/>
        <v>-2765</v>
      </c>
      <c r="I59" s="2">
        <f t="shared" si="16"/>
        <v>-13</v>
      </c>
      <c r="J59">
        <f t="shared" si="16"/>
        <v>146</v>
      </c>
      <c r="K59">
        <f t="shared" ref="K59:N59" si="17">SUM(K56:K58)</f>
        <v>905</v>
      </c>
      <c r="L59">
        <f t="shared" si="17"/>
        <v>213</v>
      </c>
      <c r="M59">
        <f t="shared" si="17"/>
        <v>63</v>
      </c>
      <c r="N59">
        <f t="shared" si="17"/>
        <v>130</v>
      </c>
    </row>
    <row r="61" spans="2:15" x14ac:dyDescent="0.2">
      <c r="D61">
        <f t="shared" ref="D61:N61" si="18">+D9/D10</f>
        <v>4.453846153846154</v>
      </c>
      <c r="E61">
        <f t="shared" si="18"/>
        <v>5.8138528138528143</v>
      </c>
      <c r="F61">
        <f t="shared" si="18"/>
        <v>4.2599118942731273</v>
      </c>
      <c r="G61">
        <f t="shared" si="18"/>
        <v>-4.8274336283185839</v>
      </c>
      <c r="H61">
        <f t="shared" si="18"/>
        <v>-1.7159090909090908</v>
      </c>
      <c r="I61">
        <f t="shared" si="18"/>
        <v>1.1428571428571428</v>
      </c>
      <c r="J61">
        <f t="shared" si="18"/>
        <v>1.508641975308642</v>
      </c>
      <c r="K61">
        <f t="shared" si="18"/>
        <v>1.2121212121212122</v>
      </c>
      <c r="L61">
        <f t="shared" si="18"/>
        <v>3.043076923076923</v>
      </c>
      <c r="M61">
        <f t="shared" si="18"/>
        <v>1.8274760383386581</v>
      </c>
      <c r="N61">
        <f t="shared" si="18"/>
        <v>1.993174061433447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A7AD-D59C-6748-8110-A8C0618A42EA}">
  <dimension ref="B2:F17"/>
  <sheetViews>
    <sheetView tabSelected="1" workbookViewId="0">
      <selection activeCell="B2" sqref="B2"/>
    </sheetView>
  </sheetViews>
  <sheetFormatPr baseColWidth="10" defaultRowHeight="16" x14ac:dyDescent="0.2"/>
  <sheetData>
    <row r="2" spans="2:6" x14ac:dyDescent="0.2">
      <c r="B2" s="5" t="s">
        <v>61</v>
      </c>
    </row>
    <row r="3" spans="2:6" x14ac:dyDescent="0.2">
      <c r="B3" t="s">
        <v>52</v>
      </c>
    </row>
    <row r="4" spans="2:6" x14ac:dyDescent="0.2">
      <c r="B4" t="s">
        <v>53</v>
      </c>
      <c r="E4" t="s">
        <v>55</v>
      </c>
      <c r="F4">
        <v>0.13</v>
      </c>
    </row>
    <row r="5" spans="2:6" x14ac:dyDescent="0.2">
      <c r="E5" t="s">
        <v>60</v>
      </c>
      <c r="F5">
        <v>322.89768900000001</v>
      </c>
    </row>
    <row r="6" spans="2:6" x14ac:dyDescent="0.2">
      <c r="E6" t="s">
        <v>56</v>
      </c>
      <c r="F6">
        <f>+F4*F5</f>
        <v>41.976699570000001</v>
      </c>
    </row>
    <row r="7" spans="2:6" x14ac:dyDescent="0.2">
      <c r="E7" t="s">
        <v>57</v>
      </c>
      <c r="F7">
        <v>1186</v>
      </c>
    </row>
    <row r="8" spans="2:6" x14ac:dyDescent="0.2">
      <c r="E8" t="s">
        <v>58</v>
      </c>
      <c r="F8">
        <f>900+1264+0</f>
        <v>2164</v>
      </c>
    </row>
    <row r="9" spans="2:6" x14ac:dyDescent="0.2">
      <c r="E9" t="s">
        <v>59</v>
      </c>
      <c r="F9">
        <f>+F6-F7+F8</f>
        <v>1019.9766995699999</v>
      </c>
    </row>
    <row r="17" spans="2:2" x14ac:dyDescent="0.2">
      <c r="B17" t="s">
        <v>54</v>
      </c>
    </row>
  </sheetData>
  <hyperlinks>
    <hyperlink ref="B2" r:id="rId1" xr:uid="{39FDE982-21CE-6349-83FF-AF048F190B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2025-08-25T02:34:02Z</dcterms:created>
  <dcterms:modified xsi:type="dcterms:W3CDTF">2025-08-25T03:43:54Z</dcterms:modified>
</cp:coreProperties>
</file>