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department stores/"/>
    </mc:Choice>
  </mc:AlternateContent>
  <xr:revisionPtr revIDLastSave="0" documentId="13_ncr:1_{5B7E450B-130A-5540-AE9C-26F4E80E5386}" xr6:coauthVersionLast="47" xr6:coauthVersionMax="47" xr10:uidLastSave="{00000000-0000-0000-0000-000000000000}"/>
  <bookViews>
    <workbookView xWindow="18320" yWindow="7140" windowWidth="27640" windowHeight="16940" activeTab="1" xr2:uid="{F543790F-8BED-B84A-86D6-53347C092B3E}"/>
  </bookViews>
  <sheets>
    <sheet name="Model" sheetId="1" r:id="rId1"/>
    <sheet name="Ma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" i="1" l="1"/>
  <c r="T19" i="1"/>
  <c r="U19" i="1"/>
  <c r="V19" i="1"/>
  <c r="AH29" i="1"/>
  <c r="AH27" i="1"/>
  <c r="K5" i="1"/>
  <c r="K8" i="1" s="1"/>
  <c r="K10" i="1" s="1"/>
  <c r="K12" i="1" s="1"/>
  <c r="AH25" i="1"/>
  <c r="W4" i="1"/>
  <c r="W5" i="1" s="1"/>
  <c r="W7" i="1" s="1"/>
  <c r="W3" i="1"/>
  <c r="K16" i="1"/>
  <c r="K15" i="1"/>
  <c r="J11" i="1"/>
  <c r="J9" i="1"/>
  <c r="J7" i="1"/>
  <c r="J6" i="1"/>
  <c r="J4" i="1"/>
  <c r="J3" i="1"/>
  <c r="V5" i="1"/>
  <c r="G8" i="2"/>
  <c r="I23" i="1"/>
  <c r="U23" i="1" s="1"/>
  <c r="I45" i="1"/>
  <c r="I34" i="1"/>
  <c r="V16" i="1"/>
  <c r="V15" i="1"/>
  <c r="S16" i="1"/>
  <c r="S15" i="1"/>
  <c r="R9" i="1"/>
  <c r="R5" i="1"/>
  <c r="R8" i="1" s="1"/>
  <c r="R10" i="1" s="1"/>
  <c r="R12" i="1" s="1"/>
  <c r="G16" i="1"/>
  <c r="G15" i="1"/>
  <c r="H16" i="1"/>
  <c r="H15" i="1"/>
  <c r="F11" i="1"/>
  <c r="F9" i="1"/>
  <c r="F7" i="1"/>
  <c r="F6" i="1"/>
  <c r="F4" i="1"/>
  <c r="F3" i="1"/>
  <c r="T16" i="1"/>
  <c r="T15" i="1"/>
  <c r="U16" i="1"/>
  <c r="U15" i="1"/>
  <c r="S5" i="1"/>
  <c r="S8" i="1" s="1"/>
  <c r="S10" i="1" s="1"/>
  <c r="S12" i="1" s="1"/>
  <c r="T5" i="1"/>
  <c r="T8" i="1" s="1"/>
  <c r="T10" i="1" s="1"/>
  <c r="T12" i="1" s="1"/>
  <c r="U5" i="1"/>
  <c r="U8" i="1" s="1"/>
  <c r="U10" i="1" s="1"/>
  <c r="U12" i="1" s="1"/>
  <c r="I16" i="1"/>
  <c r="I15" i="1"/>
  <c r="C5" i="1"/>
  <c r="C8" i="1" s="1"/>
  <c r="C10" i="1" s="1"/>
  <c r="C12" i="1" s="1"/>
  <c r="G5" i="1"/>
  <c r="G8" i="1" s="1"/>
  <c r="G10" i="1" s="1"/>
  <c r="G12" i="1" s="1"/>
  <c r="D5" i="1"/>
  <c r="D8" i="1" s="1"/>
  <c r="D10" i="1" s="1"/>
  <c r="D12" i="1" s="1"/>
  <c r="H5" i="1"/>
  <c r="H8" i="1" s="1"/>
  <c r="H10" i="1" s="1"/>
  <c r="H12" i="1" s="1"/>
  <c r="E5" i="1"/>
  <c r="E8" i="1" s="1"/>
  <c r="E10" i="1" s="1"/>
  <c r="E12" i="1" s="1"/>
  <c r="I5" i="1"/>
  <c r="I17" i="1" s="1"/>
  <c r="H7" i="2"/>
  <c r="H8" i="2" s="1"/>
  <c r="G6" i="2"/>
  <c r="G9" i="2" s="1"/>
  <c r="N2" i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J5" i="1" l="1"/>
  <c r="V18" i="1"/>
  <c r="X5" i="1"/>
  <c r="Y5" i="1" s="1"/>
  <c r="Z5" i="1" s="1"/>
  <c r="AA5" i="1" s="1"/>
  <c r="AB5" i="1" s="1"/>
  <c r="AC5" i="1" s="1"/>
  <c r="AD5" i="1" s="1"/>
  <c r="AE5" i="1" s="1"/>
  <c r="AF5" i="1" s="1"/>
  <c r="AF17" i="1" s="1"/>
  <c r="U18" i="1"/>
  <c r="W6" i="1"/>
  <c r="W8" i="1" s="1"/>
  <c r="W9" i="1" s="1"/>
  <c r="W10" i="1" s="1"/>
  <c r="T17" i="1"/>
  <c r="T18" i="1"/>
  <c r="K17" i="1"/>
  <c r="V8" i="1"/>
  <c r="AH36" i="1"/>
  <c r="AH34" i="1"/>
  <c r="AH35" i="1"/>
  <c r="F12" i="1"/>
  <c r="V17" i="1"/>
  <c r="F8" i="1"/>
  <c r="I8" i="1"/>
  <c r="I10" i="1" s="1"/>
  <c r="G17" i="1"/>
  <c r="W17" i="1"/>
  <c r="X17" i="1"/>
  <c r="F5" i="1"/>
  <c r="F10" i="1"/>
  <c r="U17" i="1"/>
  <c r="H17" i="1"/>
  <c r="S17" i="1"/>
  <c r="V10" i="1" l="1"/>
  <c r="J8" i="1"/>
  <c r="W18" i="1"/>
  <c r="I12" i="1"/>
  <c r="J16" i="1"/>
  <c r="J17" i="1"/>
  <c r="X7" i="1"/>
  <c r="Y7" i="1" s="1"/>
  <c r="Z7" i="1" s="1"/>
  <c r="J15" i="1"/>
  <c r="Y17" i="1"/>
  <c r="V12" i="1" l="1"/>
  <c r="J12" i="1" s="1"/>
  <c r="J10" i="1"/>
  <c r="W11" i="1"/>
  <c r="W12" i="1" s="1"/>
  <c r="X6" i="1"/>
  <c r="Z17" i="1"/>
  <c r="X8" i="1" l="1"/>
  <c r="Y6" i="1"/>
  <c r="AA7" i="1"/>
  <c r="AB7" i="1" s="1"/>
  <c r="AA17" i="1"/>
  <c r="AH33" i="1" l="1"/>
  <c r="AH32" i="1"/>
  <c r="Z6" i="1"/>
  <c r="Y8" i="1"/>
  <c r="X9" i="1"/>
  <c r="X10" i="1" s="1"/>
  <c r="AC7" i="1"/>
  <c r="AB17" i="1"/>
  <c r="X11" i="1" l="1"/>
  <c r="X12" i="1" s="1"/>
  <c r="Y9" i="1"/>
  <c r="Y10" i="1" s="1"/>
  <c r="Y11" i="1" s="1"/>
  <c r="Y12" i="1" s="1"/>
  <c r="Z8" i="1"/>
  <c r="AA6" i="1"/>
  <c r="AC17" i="1"/>
  <c r="AB6" i="1" l="1"/>
  <c r="AA8" i="1"/>
  <c r="Z9" i="1"/>
  <c r="Z10" i="1" s="1"/>
  <c r="Z11" i="1" s="1"/>
  <c r="Z12" i="1" s="1"/>
  <c r="AD7" i="1"/>
  <c r="AE7" i="1" s="1"/>
  <c r="AF7" i="1" s="1"/>
  <c r="AD17" i="1"/>
  <c r="AA9" i="1" l="1"/>
  <c r="AB8" i="1"/>
  <c r="AC6" i="1"/>
  <c r="AE17" i="1"/>
  <c r="AC8" i="1" l="1"/>
  <c r="AD6" i="1"/>
  <c r="AB9" i="1"/>
  <c r="AB10" i="1" s="1"/>
  <c r="AA10" i="1"/>
  <c r="AA11" i="1" s="1"/>
  <c r="AA12" i="1" s="1"/>
  <c r="AB11" i="1" l="1"/>
  <c r="AB12" i="1" s="1"/>
  <c r="AE6" i="1"/>
  <c r="AD8" i="1"/>
  <c r="AC9" i="1"/>
  <c r="AC10" i="1" s="1"/>
  <c r="AC11" i="1" s="1"/>
  <c r="AC12" i="1" s="1"/>
  <c r="AE8" i="1" l="1"/>
  <c r="AF6" i="1"/>
  <c r="AF8" i="1" s="1"/>
  <c r="AD9" i="1"/>
  <c r="AD10" i="1" s="1"/>
  <c r="AD11" i="1" s="1"/>
  <c r="AD12" i="1" s="1"/>
  <c r="AE9" i="1" l="1"/>
  <c r="AE10" i="1" s="1"/>
  <c r="AE11" i="1" s="1"/>
  <c r="AE12" i="1" s="1"/>
  <c r="AF9" i="1" l="1"/>
  <c r="AF10" i="1" s="1"/>
  <c r="AF11" i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DX12" i="1" s="1"/>
  <c r="DY12" i="1" s="1"/>
  <c r="DZ12" i="1" s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ES12" i="1" s="1"/>
  <c r="ET12" i="1" s="1"/>
  <c r="EU12" i="1" s="1"/>
  <c r="EV12" i="1" s="1"/>
  <c r="EW12" i="1" s="1"/>
  <c r="EX12" i="1" s="1"/>
  <c r="EY12" i="1" s="1"/>
  <c r="EZ12" i="1" s="1"/>
  <c r="FA12" i="1" s="1"/>
  <c r="FB12" i="1" s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FN12" i="1" s="1"/>
  <c r="FO12" i="1" s="1"/>
  <c r="FP12" i="1" s="1"/>
  <c r="FQ12" i="1" s="1"/>
  <c r="FR12" i="1" s="1"/>
  <c r="FS12" i="1" s="1"/>
  <c r="FT12" i="1" s="1"/>
  <c r="FU12" i="1" s="1"/>
  <c r="FV12" i="1" s="1"/>
  <c r="FW12" i="1" s="1"/>
  <c r="FX12" i="1" s="1"/>
  <c r="FY12" i="1" s="1"/>
  <c r="FZ12" i="1" s="1"/>
  <c r="GA12" i="1" s="1"/>
  <c r="GB12" i="1" s="1"/>
  <c r="GC12" i="1" s="1"/>
  <c r="GD12" i="1" s="1"/>
  <c r="GE12" i="1" s="1"/>
  <c r="GF12" i="1" s="1"/>
  <c r="GG12" i="1" s="1"/>
  <c r="GH12" i="1" s="1"/>
  <c r="GI12" i="1" s="1"/>
  <c r="GJ12" i="1" s="1"/>
  <c r="GK12" i="1" s="1"/>
  <c r="GL12" i="1" s="1"/>
  <c r="GM12" i="1" s="1"/>
  <c r="GN12" i="1" s="1"/>
  <c r="GO12" i="1" s="1"/>
  <c r="GP12" i="1" s="1"/>
  <c r="GQ12" i="1" s="1"/>
  <c r="GR12" i="1" s="1"/>
  <c r="GS12" i="1" s="1"/>
  <c r="GT12" i="1" s="1"/>
  <c r="GU12" i="1" s="1"/>
  <c r="GV12" i="1" s="1"/>
  <c r="GW12" i="1" s="1"/>
  <c r="GX12" i="1" s="1"/>
  <c r="GY12" i="1" s="1"/>
  <c r="GZ12" i="1" s="1"/>
  <c r="HA12" i="1" s="1"/>
  <c r="HB12" i="1" s="1"/>
  <c r="HC12" i="1" s="1"/>
  <c r="HD12" i="1" s="1"/>
  <c r="HE12" i="1" s="1"/>
  <c r="HF12" i="1" s="1"/>
  <c r="HG12" i="1" s="1"/>
  <c r="HH12" i="1" s="1"/>
  <c r="HI12" i="1" s="1"/>
  <c r="HJ12" i="1" s="1"/>
  <c r="HK12" i="1" s="1"/>
  <c r="HL12" i="1" s="1"/>
  <c r="HM12" i="1" s="1"/>
  <c r="HN12" i="1" s="1"/>
  <c r="HO12" i="1" s="1"/>
  <c r="HP12" i="1" s="1"/>
  <c r="HQ12" i="1" s="1"/>
  <c r="HR12" i="1" s="1"/>
  <c r="HS12" i="1" s="1"/>
  <c r="HT12" i="1" s="1"/>
  <c r="HU12" i="1" s="1"/>
  <c r="HV12" i="1" s="1"/>
  <c r="HW12" i="1" s="1"/>
  <c r="AH24" i="1" l="1"/>
  <c r="AH26" i="1" s="1"/>
  <c r="AH28" i="1" s="1"/>
  <c r="AH30" i="1" s="1"/>
</calcChain>
</file>

<file path=xl/sharedStrings.xml><?xml version="1.0" encoding="utf-8"?>
<sst xmlns="http://schemas.openxmlformats.org/spreadsheetml/2006/main" count="67" uniqueCount="60">
  <si>
    <t>Q123</t>
  </si>
  <si>
    <t>Q223</t>
  </si>
  <si>
    <t>Q323</t>
  </si>
  <si>
    <t>Q423</t>
  </si>
  <si>
    <t>Q124</t>
  </si>
  <si>
    <t>Q224</t>
  </si>
  <si>
    <t>Q324</t>
  </si>
  <si>
    <t>Q424</t>
  </si>
  <si>
    <t>P</t>
  </si>
  <si>
    <t>S</t>
  </si>
  <si>
    <t>MC</t>
  </si>
  <si>
    <t>C</t>
  </si>
  <si>
    <t>D</t>
  </si>
  <si>
    <t>EV</t>
  </si>
  <si>
    <t>Sales</t>
  </si>
  <si>
    <t xml:space="preserve">Other </t>
  </si>
  <si>
    <t xml:space="preserve">Total Revenue </t>
  </si>
  <si>
    <t>SG&amp;A</t>
  </si>
  <si>
    <t>Operating Income</t>
  </si>
  <si>
    <t>Interest Expense</t>
  </si>
  <si>
    <t xml:space="preserve">EBT </t>
  </si>
  <si>
    <t>Taxes</t>
  </si>
  <si>
    <t xml:space="preserve">Net Income </t>
  </si>
  <si>
    <t>Growth Y/Y</t>
  </si>
  <si>
    <t xml:space="preserve">Terminal </t>
  </si>
  <si>
    <t xml:space="preserve">Discount </t>
  </si>
  <si>
    <t xml:space="preserve">Net Cash </t>
  </si>
  <si>
    <t xml:space="preserve">Total Value </t>
  </si>
  <si>
    <t>EV/24E</t>
  </si>
  <si>
    <t>EV/25E</t>
  </si>
  <si>
    <t>EV/24R</t>
  </si>
  <si>
    <t>EV/25R</t>
  </si>
  <si>
    <t>EV/BV</t>
  </si>
  <si>
    <t>Cash</t>
  </si>
  <si>
    <t>A/R</t>
  </si>
  <si>
    <t xml:space="preserve">Inventories </t>
  </si>
  <si>
    <t>Prepaid Exp</t>
  </si>
  <si>
    <t>Income taxes</t>
  </si>
  <si>
    <t>PPE</t>
  </si>
  <si>
    <t>Rigth of use assets</t>
  </si>
  <si>
    <t>Goodwill</t>
  </si>
  <si>
    <t>Other Intangibles</t>
  </si>
  <si>
    <t>OA</t>
  </si>
  <si>
    <t xml:space="preserve">Total Assets </t>
  </si>
  <si>
    <t xml:space="preserve">Short term debt </t>
  </si>
  <si>
    <t>Merch A/P</t>
  </si>
  <si>
    <t>A/P &amp; Accrued</t>
  </si>
  <si>
    <t>LTD</t>
  </si>
  <si>
    <t>LT Lease</t>
  </si>
  <si>
    <t>Deferred I/t</t>
  </si>
  <si>
    <t>OL</t>
  </si>
  <si>
    <t>Equity</t>
  </si>
  <si>
    <t>TL + Equity</t>
  </si>
  <si>
    <t>Q125</t>
  </si>
  <si>
    <t>NPVaverick Ca</t>
  </si>
  <si>
    <t>Shares</t>
  </si>
  <si>
    <t>Estimate</t>
  </si>
  <si>
    <t>current</t>
  </si>
  <si>
    <t>CEO</t>
  </si>
  <si>
    <t xml:space="preserve">CFO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</si>
</sst>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3">
    <font>
      <sz val="10"/>
      <color theme="1"/>
      <name val="ArialMT"/>
      <family val="2"/>
    </font>
    <font>
      <b/>
      <sz val="10"/>
      <color theme="1"/>
      <name val="ArialMT"/>
    </font>
    <font>
      <b/>
      <u/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1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29028</xdr:colOff>
      <xdr:row>0</xdr:row>
      <xdr:rowOff>12700</xdr:rowOff>
    </xdr:from>
    <xdr:to>
      <xdr:col>10</xdr:col>
      <xdr:colOff>29028</xdr:colOff>
      <xdr:row>50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67CDA04-51CA-9649-AC85-114EFBBC7491}"/>
            </a:ext>
          </a:extLst>
        </xdr:cNvPr>
        <xdr:cNvCxnSpPr/>
      </xdr:nvCxnSpPr>
      <xdr:spPr>
        <a:xfrm>
          <a:off x="4845957" y="12700"/>
          <a:ext cx="0" cy="772522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502557</xdr:colOff>
      <xdr:row>0</xdr:row>
      <xdr:rowOff>0</xdr:rowOff>
    </xdr:from>
    <xdr:to>
      <xdr:col>21</xdr:col>
      <xdr:colOff>502557</xdr:colOff>
      <xdr:row>50</xdr:row>
      <xdr:rowOff>50800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6CD4C1E-41D1-D24E-9385-74D7E1973FFF}"/>
            </a:ext>
          </a:extLst>
        </xdr:cNvPr>
        <xdr:cNvCxnSpPr/>
      </xdr:nvCxnSpPr>
      <xdr:spPr>
        <a:xfrm>
          <a:off x="10952843" y="0"/>
          <a:ext cx="0" cy="772522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A8E4A-BCFF-A642-AED8-13F784CD4E64}">
  <dimension ref="B2:HW45"/>
  <sheetViews>
    <sheetView zoomScale="14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3" sqref="I23"/>
    </sheetView>
  </sheetViews>
  <sheetFormatPr baseColWidth="10" defaultRowHeight="13"/>
  <cols>
    <col min="1" max="1" width="1.5" style="1" customWidth="1"/>
    <col min="2" max="2" width="15" style="1" bestFit="1" customWidth="1"/>
    <col min="3" max="8" width="5.6640625" style="1" bestFit="1" customWidth="1"/>
    <col min="9" max="9" width="6.6640625" style="1" bestFit="1" customWidth="1"/>
    <col min="10" max="11" width="5.6640625" style="1" bestFit="1" customWidth="1"/>
    <col min="12" max="12" width="10.83203125" style="1"/>
    <col min="13" max="17" width="5.1640625" style="1" bestFit="1" customWidth="1"/>
    <col min="18" max="31" width="6.6640625" style="1" bestFit="1" customWidth="1"/>
    <col min="32" max="32" width="5.1640625" style="1" bestFit="1" customWidth="1"/>
    <col min="33" max="33" width="8.33203125" style="1" bestFit="1" customWidth="1"/>
    <col min="34" max="34" width="7.5" style="1" bestFit="1" customWidth="1"/>
    <col min="35" max="231" width="5.1640625" style="1" bestFit="1" customWidth="1"/>
    <col min="232" max="16384" width="10.83203125" style="1"/>
  </cols>
  <sheetData>
    <row r="2" spans="2:231" s="2" customFormat="1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53</v>
      </c>
      <c r="M2" s="2">
        <v>2015</v>
      </c>
      <c r="N2" s="2">
        <f>+M2+1</f>
        <v>2016</v>
      </c>
      <c r="O2" s="2">
        <f t="shared" ref="O2:AE2" si="0">+N2+1</f>
        <v>2017</v>
      </c>
      <c r="P2" s="2">
        <f t="shared" si="0"/>
        <v>2018</v>
      </c>
      <c r="Q2" s="2">
        <f t="shared" si="0"/>
        <v>2019</v>
      </c>
      <c r="R2" s="2">
        <f t="shared" si="0"/>
        <v>2020</v>
      </c>
      <c r="S2" s="2">
        <f t="shared" si="0"/>
        <v>2021</v>
      </c>
      <c r="T2" s="2">
        <f t="shared" si="0"/>
        <v>2022</v>
      </c>
      <c r="U2" s="2">
        <f t="shared" si="0"/>
        <v>2023</v>
      </c>
      <c r="V2" s="2">
        <f t="shared" si="0"/>
        <v>2024</v>
      </c>
      <c r="W2" s="2">
        <f t="shared" si="0"/>
        <v>2025</v>
      </c>
      <c r="X2" s="2">
        <f t="shared" si="0"/>
        <v>2026</v>
      </c>
      <c r="Y2" s="2">
        <f t="shared" si="0"/>
        <v>2027</v>
      </c>
      <c r="Z2" s="2">
        <f t="shared" si="0"/>
        <v>2028</v>
      </c>
      <c r="AA2" s="2">
        <f t="shared" si="0"/>
        <v>2029</v>
      </c>
      <c r="AB2" s="2">
        <f t="shared" si="0"/>
        <v>2030</v>
      </c>
      <c r="AC2" s="2">
        <f t="shared" si="0"/>
        <v>2031</v>
      </c>
      <c r="AD2" s="2">
        <f t="shared" si="0"/>
        <v>2032</v>
      </c>
      <c r="AE2" s="2">
        <f t="shared" si="0"/>
        <v>2033</v>
      </c>
      <c r="AF2" s="2">
        <f>+AE2+1</f>
        <v>2034</v>
      </c>
      <c r="AG2" s="2">
        <f t="shared" ref="AG2:CR2" si="1">+AF2+1</f>
        <v>2035</v>
      </c>
      <c r="AH2" s="2">
        <f t="shared" si="1"/>
        <v>2036</v>
      </c>
      <c r="AI2" s="2">
        <f t="shared" si="1"/>
        <v>2037</v>
      </c>
      <c r="AJ2" s="2">
        <f t="shared" si="1"/>
        <v>2038</v>
      </c>
      <c r="AK2" s="2">
        <f t="shared" si="1"/>
        <v>2039</v>
      </c>
      <c r="AL2" s="2">
        <f t="shared" si="1"/>
        <v>2040</v>
      </c>
      <c r="AM2" s="2">
        <f t="shared" si="1"/>
        <v>2041</v>
      </c>
      <c r="AN2" s="2">
        <f t="shared" si="1"/>
        <v>2042</v>
      </c>
      <c r="AO2" s="2">
        <f t="shared" si="1"/>
        <v>2043</v>
      </c>
      <c r="AP2" s="2">
        <f t="shared" si="1"/>
        <v>2044</v>
      </c>
      <c r="AQ2" s="2">
        <f t="shared" si="1"/>
        <v>2045</v>
      </c>
      <c r="AR2" s="2">
        <f t="shared" si="1"/>
        <v>2046</v>
      </c>
      <c r="AS2" s="2">
        <f t="shared" si="1"/>
        <v>2047</v>
      </c>
      <c r="AT2" s="2">
        <f t="shared" si="1"/>
        <v>2048</v>
      </c>
      <c r="AU2" s="2">
        <f t="shared" si="1"/>
        <v>2049</v>
      </c>
      <c r="AV2" s="2">
        <f t="shared" si="1"/>
        <v>2050</v>
      </c>
      <c r="AW2" s="2">
        <f t="shared" si="1"/>
        <v>2051</v>
      </c>
      <c r="AX2" s="2">
        <f t="shared" si="1"/>
        <v>2052</v>
      </c>
      <c r="AY2" s="2">
        <f t="shared" si="1"/>
        <v>2053</v>
      </c>
      <c r="AZ2" s="2">
        <f t="shared" si="1"/>
        <v>2054</v>
      </c>
      <c r="BA2" s="2">
        <f t="shared" si="1"/>
        <v>2055</v>
      </c>
      <c r="BB2" s="2">
        <f t="shared" si="1"/>
        <v>2056</v>
      </c>
      <c r="BC2" s="2">
        <f t="shared" si="1"/>
        <v>2057</v>
      </c>
      <c r="BD2" s="2">
        <f t="shared" si="1"/>
        <v>2058</v>
      </c>
      <c r="BE2" s="2">
        <f t="shared" si="1"/>
        <v>2059</v>
      </c>
      <c r="BF2" s="2">
        <f t="shared" si="1"/>
        <v>2060</v>
      </c>
      <c r="BG2" s="2">
        <f t="shared" si="1"/>
        <v>2061</v>
      </c>
      <c r="BH2" s="2">
        <f t="shared" si="1"/>
        <v>2062</v>
      </c>
      <c r="BI2" s="2">
        <f t="shared" si="1"/>
        <v>2063</v>
      </c>
      <c r="BJ2" s="2">
        <f t="shared" si="1"/>
        <v>2064</v>
      </c>
      <c r="BK2" s="2">
        <f t="shared" si="1"/>
        <v>2065</v>
      </c>
      <c r="BL2" s="2">
        <f t="shared" si="1"/>
        <v>2066</v>
      </c>
      <c r="BM2" s="2">
        <f t="shared" si="1"/>
        <v>2067</v>
      </c>
      <c r="BN2" s="2">
        <f t="shared" si="1"/>
        <v>2068</v>
      </c>
      <c r="BO2" s="2">
        <f t="shared" si="1"/>
        <v>2069</v>
      </c>
      <c r="BP2" s="2">
        <f t="shared" si="1"/>
        <v>2070</v>
      </c>
      <c r="BQ2" s="2">
        <f t="shared" si="1"/>
        <v>2071</v>
      </c>
      <c r="BR2" s="2">
        <f t="shared" si="1"/>
        <v>2072</v>
      </c>
      <c r="BS2" s="2">
        <f t="shared" si="1"/>
        <v>2073</v>
      </c>
      <c r="BT2" s="2">
        <f t="shared" si="1"/>
        <v>2074</v>
      </c>
      <c r="BU2" s="2">
        <f t="shared" si="1"/>
        <v>2075</v>
      </c>
      <c r="BV2" s="2">
        <f t="shared" si="1"/>
        <v>2076</v>
      </c>
      <c r="BW2" s="2">
        <f t="shared" si="1"/>
        <v>2077</v>
      </c>
      <c r="BX2" s="2">
        <f t="shared" si="1"/>
        <v>2078</v>
      </c>
      <c r="BY2" s="2">
        <f t="shared" si="1"/>
        <v>2079</v>
      </c>
      <c r="BZ2" s="2">
        <f t="shared" si="1"/>
        <v>2080</v>
      </c>
      <c r="CA2" s="2">
        <f t="shared" si="1"/>
        <v>2081</v>
      </c>
      <c r="CB2" s="2">
        <f t="shared" si="1"/>
        <v>2082</v>
      </c>
      <c r="CC2" s="2">
        <f t="shared" si="1"/>
        <v>2083</v>
      </c>
      <c r="CD2" s="2">
        <f t="shared" si="1"/>
        <v>2084</v>
      </c>
      <c r="CE2" s="2">
        <f t="shared" si="1"/>
        <v>2085</v>
      </c>
      <c r="CF2" s="2">
        <f t="shared" si="1"/>
        <v>2086</v>
      </c>
      <c r="CG2" s="2">
        <f t="shared" si="1"/>
        <v>2087</v>
      </c>
      <c r="CH2" s="2">
        <f t="shared" si="1"/>
        <v>2088</v>
      </c>
      <c r="CI2" s="2">
        <f t="shared" si="1"/>
        <v>2089</v>
      </c>
      <c r="CJ2" s="2">
        <f t="shared" si="1"/>
        <v>2090</v>
      </c>
      <c r="CK2" s="2">
        <f t="shared" si="1"/>
        <v>2091</v>
      </c>
      <c r="CL2" s="2">
        <f t="shared" si="1"/>
        <v>2092</v>
      </c>
      <c r="CM2" s="2">
        <f t="shared" si="1"/>
        <v>2093</v>
      </c>
      <c r="CN2" s="2">
        <f t="shared" si="1"/>
        <v>2094</v>
      </c>
      <c r="CO2" s="2">
        <f t="shared" si="1"/>
        <v>2095</v>
      </c>
      <c r="CP2" s="2">
        <f t="shared" si="1"/>
        <v>2096</v>
      </c>
      <c r="CQ2" s="2">
        <f t="shared" si="1"/>
        <v>2097</v>
      </c>
      <c r="CR2" s="2">
        <f t="shared" si="1"/>
        <v>2098</v>
      </c>
      <c r="CS2" s="2">
        <f t="shared" ref="CS2:FD2" si="2">+CR2+1</f>
        <v>2099</v>
      </c>
      <c r="CT2" s="2">
        <f t="shared" si="2"/>
        <v>2100</v>
      </c>
      <c r="CU2" s="2">
        <f t="shared" si="2"/>
        <v>2101</v>
      </c>
      <c r="CV2" s="2">
        <f t="shared" si="2"/>
        <v>2102</v>
      </c>
      <c r="CW2" s="2">
        <f t="shared" si="2"/>
        <v>2103</v>
      </c>
      <c r="CX2" s="2">
        <f t="shared" si="2"/>
        <v>2104</v>
      </c>
      <c r="CY2" s="2">
        <f t="shared" si="2"/>
        <v>2105</v>
      </c>
      <c r="CZ2" s="2">
        <f t="shared" si="2"/>
        <v>2106</v>
      </c>
      <c r="DA2" s="2">
        <f t="shared" si="2"/>
        <v>2107</v>
      </c>
      <c r="DB2" s="2">
        <f t="shared" si="2"/>
        <v>2108</v>
      </c>
      <c r="DC2" s="2">
        <f t="shared" si="2"/>
        <v>2109</v>
      </c>
      <c r="DD2" s="2">
        <f t="shared" si="2"/>
        <v>2110</v>
      </c>
      <c r="DE2" s="2">
        <f t="shared" si="2"/>
        <v>2111</v>
      </c>
      <c r="DF2" s="2">
        <f t="shared" si="2"/>
        <v>2112</v>
      </c>
      <c r="DG2" s="2">
        <f t="shared" si="2"/>
        <v>2113</v>
      </c>
      <c r="DH2" s="2">
        <f t="shared" si="2"/>
        <v>2114</v>
      </c>
      <c r="DI2" s="2">
        <f t="shared" si="2"/>
        <v>2115</v>
      </c>
      <c r="DJ2" s="2">
        <f t="shared" si="2"/>
        <v>2116</v>
      </c>
      <c r="DK2" s="2">
        <f t="shared" si="2"/>
        <v>2117</v>
      </c>
      <c r="DL2" s="2">
        <f t="shared" si="2"/>
        <v>2118</v>
      </c>
      <c r="DM2" s="2">
        <f t="shared" si="2"/>
        <v>2119</v>
      </c>
      <c r="DN2" s="2">
        <f t="shared" si="2"/>
        <v>2120</v>
      </c>
      <c r="DO2" s="2">
        <f t="shared" si="2"/>
        <v>2121</v>
      </c>
      <c r="DP2" s="2">
        <f t="shared" si="2"/>
        <v>2122</v>
      </c>
      <c r="DQ2" s="2">
        <f t="shared" si="2"/>
        <v>2123</v>
      </c>
      <c r="DR2" s="2">
        <f t="shared" si="2"/>
        <v>2124</v>
      </c>
      <c r="DS2" s="2">
        <f t="shared" si="2"/>
        <v>2125</v>
      </c>
      <c r="DT2" s="2">
        <f t="shared" si="2"/>
        <v>2126</v>
      </c>
      <c r="DU2" s="2">
        <f t="shared" si="2"/>
        <v>2127</v>
      </c>
      <c r="DV2" s="2">
        <f t="shared" si="2"/>
        <v>2128</v>
      </c>
      <c r="DW2" s="2">
        <f t="shared" si="2"/>
        <v>2129</v>
      </c>
      <c r="DX2" s="2">
        <f t="shared" si="2"/>
        <v>2130</v>
      </c>
      <c r="DY2" s="2">
        <f t="shared" si="2"/>
        <v>2131</v>
      </c>
      <c r="DZ2" s="2">
        <f t="shared" si="2"/>
        <v>2132</v>
      </c>
      <c r="EA2" s="2">
        <f t="shared" si="2"/>
        <v>2133</v>
      </c>
      <c r="EB2" s="2">
        <f t="shared" si="2"/>
        <v>2134</v>
      </c>
      <c r="EC2" s="2">
        <f t="shared" si="2"/>
        <v>2135</v>
      </c>
      <c r="ED2" s="2">
        <f t="shared" si="2"/>
        <v>2136</v>
      </c>
      <c r="EE2" s="2">
        <f t="shared" si="2"/>
        <v>2137</v>
      </c>
      <c r="EF2" s="2">
        <f t="shared" si="2"/>
        <v>2138</v>
      </c>
      <c r="EG2" s="2">
        <f t="shared" si="2"/>
        <v>2139</v>
      </c>
      <c r="EH2" s="2">
        <f t="shared" si="2"/>
        <v>2140</v>
      </c>
      <c r="EI2" s="2">
        <f t="shared" si="2"/>
        <v>2141</v>
      </c>
      <c r="EJ2" s="2">
        <f t="shared" si="2"/>
        <v>2142</v>
      </c>
      <c r="EK2" s="2">
        <f t="shared" si="2"/>
        <v>2143</v>
      </c>
      <c r="EL2" s="2">
        <f t="shared" si="2"/>
        <v>2144</v>
      </c>
      <c r="EM2" s="2">
        <f t="shared" si="2"/>
        <v>2145</v>
      </c>
      <c r="EN2" s="2">
        <f t="shared" si="2"/>
        <v>2146</v>
      </c>
      <c r="EO2" s="2">
        <f t="shared" si="2"/>
        <v>2147</v>
      </c>
      <c r="EP2" s="2">
        <f t="shared" si="2"/>
        <v>2148</v>
      </c>
      <c r="EQ2" s="2">
        <f t="shared" si="2"/>
        <v>2149</v>
      </c>
      <c r="ER2" s="2">
        <f t="shared" si="2"/>
        <v>2150</v>
      </c>
      <c r="ES2" s="2">
        <f t="shared" si="2"/>
        <v>2151</v>
      </c>
      <c r="ET2" s="2">
        <f t="shared" si="2"/>
        <v>2152</v>
      </c>
      <c r="EU2" s="2">
        <f t="shared" si="2"/>
        <v>2153</v>
      </c>
      <c r="EV2" s="2">
        <f t="shared" si="2"/>
        <v>2154</v>
      </c>
      <c r="EW2" s="2">
        <f t="shared" si="2"/>
        <v>2155</v>
      </c>
      <c r="EX2" s="2">
        <f t="shared" si="2"/>
        <v>2156</v>
      </c>
      <c r="EY2" s="2">
        <f t="shared" si="2"/>
        <v>2157</v>
      </c>
      <c r="EZ2" s="2">
        <f t="shared" si="2"/>
        <v>2158</v>
      </c>
      <c r="FA2" s="2">
        <f t="shared" si="2"/>
        <v>2159</v>
      </c>
      <c r="FB2" s="2">
        <f t="shared" si="2"/>
        <v>2160</v>
      </c>
      <c r="FC2" s="2">
        <f t="shared" si="2"/>
        <v>2161</v>
      </c>
      <c r="FD2" s="2">
        <f t="shared" si="2"/>
        <v>2162</v>
      </c>
      <c r="FE2" s="2">
        <f t="shared" ref="FE2:HP2" si="3">+FD2+1</f>
        <v>2163</v>
      </c>
      <c r="FF2" s="2">
        <f t="shared" si="3"/>
        <v>2164</v>
      </c>
      <c r="FG2" s="2">
        <f t="shared" si="3"/>
        <v>2165</v>
      </c>
      <c r="FH2" s="2">
        <f t="shared" si="3"/>
        <v>2166</v>
      </c>
      <c r="FI2" s="2">
        <f t="shared" si="3"/>
        <v>2167</v>
      </c>
      <c r="FJ2" s="2">
        <f t="shared" si="3"/>
        <v>2168</v>
      </c>
      <c r="FK2" s="2">
        <f t="shared" si="3"/>
        <v>2169</v>
      </c>
      <c r="FL2" s="2">
        <f t="shared" si="3"/>
        <v>2170</v>
      </c>
      <c r="FM2" s="2">
        <f t="shared" si="3"/>
        <v>2171</v>
      </c>
      <c r="FN2" s="2">
        <f t="shared" si="3"/>
        <v>2172</v>
      </c>
      <c r="FO2" s="2">
        <f t="shared" si="3"/>
        <v>2173</v>
      </c>
      <c r="FP2" s="2">
        <f t="shared" si="3"/>
        <v>2174</v>
      </c>
      <c r="FQ2" s="2">
        <f t="shared" si="3"/>
        <v>2175</v>
      </c>
      <c r="FR2" s="2">
        <f t="shared" si="3"/>
        <v>2176</v>
      </c>
      <c r="FS2" s="2">
        <f t="shared" si="3"/>
        <v>2177</v>
      </c>
      <c r="FT2" s="2">
        <f t="shared" si="3"/>
        <v>2178</v>
      </c>
      <c r="FU2" s="2">
        <f t="shared" si="3"/>
        <v>2179</v>
      </c>
      <c r="FV2" s="2">
        <f t="shared" si="3"/>
        <v>2180</v>
      </c>
      <c r="FW2" s="2">
        <f t="shared" si="3"/>
        <v>2181</v>
      </c>
      <c r="FX2" s="2">
        <f t="shared" si="3"/>
        <v>2182</v>
      </c>
      <c r="FY2" s="2">
        <f t="shared" si="3"/>
        <v>2183</v>
      </c>
      <c r="FZ2" s="2">
        <f t="shared" si="3"/>
        <v>2184</v>
      </c>
      <c r="GA2" s="2">
        <f t="shared" si="3"/>
        <v>2185</v>
      </c>
      <c r="GB2" s="2">
        <f t="shared" si="3"/>
        <v>2186</v>
      </c>
      <c r="GC2" s="2">
        <f t="shared" si="3"/>
        <v>2187</v>
      </c>
      <c r="GD2" s="2">
        <f t="shared" si="3"/>
        <v>2188</v>
      </c>
      <c r="GE2" s="2">
        <f t="shared" si="3"/>
        <v>2189</v>
      </c>
      <c r="GF2" s="2">
        <f t="shared" si="3"/>
        <v>2190</v>
      </c>
      <c r="GG2" s="2">
        <f t="shared" si="3"/>
        <v>2191</v>
      </c>
      <c r="GH2" s="2">
        <f t="shared" si="3"/>
        <v>2192</v>
      </c>
      <c r="GI2" s="2">
        <f t="shared" si="3"/>
        <v>2193</v>
      </c>
      <c r="GJ2" s="2">
        <f t="shared" si="3"/>
        <v>2194</v>
      </c>
      <c r="GK2" s="2">
        <f t="shared" si="3"/>
        <v>2195</v>
      </c>
      <c r="GL2" s="2">
        <f t="shared" si="3"/>
        <v>2196</v>
      </c>
      <c r="GM2" s="2">
        <f t="shared" si="3"/>
        <v>2197</v>
      </c>
      <c r="GN2" s="2">
        <f t="shared" si="3"/>
        <v>2198</v>
      </c>
      <c r="GO2" s="2">
        <f t="shared" si="3"/>
        <v>2199</v>
      </c>
      <c r="GP2" s="2">
        <f t="shared" si="3"/>
        <v>2200</v>
      </c>
      <c r="GQ2" s="2">
        <f t="shared" si="3"/>
        <v>2201</v>
      </c>
      <c r="GR2" s="2">
        <f t="shared" si="3"/>
        <v>2202</v>
      </c>
      <c r="GS2" s="2">
        <f t="shared" si="3"/>
        <v>2203</v>
      </c>
      <c r="GT2" s="2">
        <f t="shared" si="3"/>
        <v>2204</v>
      </c>
      <c r="GU2" s="2">
        <f t="shared" si="3"/>
        <v>2205</v>
      </c>
      <c r="GV2" s="2">
        <f t="shared" si="3"/>
        <v>2206</v>
      </c>
      <c r="GW2" s="2">
        <f t="shared" si="3"/>
        <v>2207</v>
      </c>
      <c r="GX2" s="2">
        <f t="shared" si="3"/>
        <v>2208</v>
      </c>
      <c r="GY2" s="2">
        <f t="shared" si="3"/>
        <v>2209</v>
      </c>
      <c r="GZ2" s="2">
        <f t="shared" si="3"/>
        <v>2210</v>
      </c>
      <c r="HA2" s="2">
        <f t="shared" si="3"/>
        <v>2211</v>
      </c>
      <c r="HB2" s="2">
        <f t="shared" si="3"/>
        <v>2212</v>
      </c>
      <c r="HC2" s="2">
        <f t="shared" si="3"/>
        <v>2213</v>
      </c>
      <c r="HD2" s="2">
        <f t="shared" si="3"/>
        <v>2214</v>
      </c>
      <c r="HE2" s="2">
        <f t="shared" si="3"/>
        <v>2215</v>
      </c>
      <c r="HF2" s="2">
        <f t="shared" si="3"/>
        <v>2216</v>
      </c>
      <c r="HG2" s="2">
        <f t="shared" si="3"/>
        <v>2217</v>
      </c>
      <c r="HH2" s="2">
        <f t="shared" si="3"/>
        <v>2218</v>
      </c>
      <c r="HI2" s="2">
        <f t="shared" si="3"/>
        <v>2219</v>
      </c>
      <c r="HJ2" s="2">
        <f t="shared" si="3"/>
        <v>2220</v>
      </c>
      <c r="HK2" s="2">
        <f t="shared" si="3"/>
        <v>2221</v>
      </c>
      <c r="HL2" s="2">
        <f t="shared" si="3"/>
        <v>2222</v>
      </c>
      <c r="HM2" s="2">
        <f t="shared" si="3"/>
        <v>2223</v>
      </c>
      <c r="HN2" s="2">
        <f t="shared" si="3"/>
        <v>2224</v>
      </c>
      <c r="HO2" s="2">
        <f t="shared" si="3"/>
        <v>2225</v>
      </c>
      <c r="HP2" s="2">
        <f t="shared" si="3"/>
        <v>2226</v>
      </c>
      <c r="HQ2" s="2">
        <f t="shared" ref="HQ2:HW2" si="4">+HP2+1</f>
        <v>2227</v>
      </c>
      <c r="HR2" s="2">
        <f t="shared" si="4"/>
        <v>2228</v>
      </c>
      <c r="HS2" s="2">
        <f t="shared" si="4"/>
        <v>2229</v>
      </c>
      <c r="HT2" s="2">
        <f t="shared" si="4"/>
        <v>2230</v>
      </c>
      <c r="HU2" s="2">
        <f t="shared" si="4"/>
        <v>2231</v>
      </c>
      <c r="HV2" s="2">
        <f t="shared" si="4"/>
        <v>2232</v>
      </c>
      <c r="HW2" s="2">
        <f t="shared" si="4"/>
        <v>2233</v>
      </c>
    </row>
    <row r="3" spans="2:231">
      <c r="B3" s="1" t="s">
        <v>14</v>
      </c>
      <c r="C3" s="1">
        <v>4982</v>
      </c>
      <c r="D3" s="1">
        <v>5130</v>
      </c>
      <c r="E3" s="1">
        <v>4860</v>
      </c>
      <c r="F3" s="1">
        <f>+U3-SUM(C3:E3)</f>
        <v>8120</v>
      </c>
      <c r="G3" s="1">
        <v>4846</v>
      </c>
      <c r="H3" s="1">
        <v>4937</v>
      </c>
      <c r="I3" s="1">
        <v>4742</v>
      </c>
      <c r="J3" s="1">
        <f>+V3-SUM(G3:I3)</f>
        <v>7768</v>
      </c>
      <c r="K3" s="1">
        <v>4599</v>
      </c>
      <c r="R3" s="1">
        <v>17346</v>
      </c>
      <c r="S3" s="1">
        <v>24460</v>
      </c>
      <c r="T3" s="1">
        <v>24442</v>
      </c>
      <c r="U3" s="1">
        <v>23092</v>
      </c>
      <c r="V3" s="1">
        <v>22293</v>
      </c>
      <c r="W3" s="1">
        <f>+K3 * 4</f>
        <v>18396</v>
      </c>
    </row>
    <row r="4" spans="2:231">
      <c r="B4" s="1" t="s">
        <v>15</v>
      </c>
      <c r="C4" s="1">
        <v>191</v>
      </c>
      <c r="D4" s="1">
        <v>150</v>
      </c>
      <c r="E4" s="1">
        <v>178</v>
      </c>
      <c r="F4" s="1">
        <f t="shared" ref="F4:F12" si="5">+U4-SUM(C4:E4)</f>
        <v>255</v>
      </c>
      <c r="G4" s="1">
        <v>154</v>
      </c>
      <c r="H4" s="1">
        <v>159</v>
      </c>
      <c r="I4" s="1">
        <v>161</v>
      </c>
      <c r="J4" s="1">
        <f t="shared" ref="J4:J12" si="6">+V4-SUM(G4:I4)</f>
        <v>239</v>
      </c>
      <c r="K4" s="1">
        <v>194</v>
      </c>
      <c r="R4" s="1">
        <v>751</v>
      </c>
      <c r="S4" s="1">
        <v>939</v>
      </c>
      <c r="T4" s="1">
        <v>1007</v>
      </c>
      <c r="U4" s="1">
        <v>774</v>
      </c>
      <c r="V4" s="1">
        <v>713</v>
      </c>
      <c r="W4" s="1">
        <f>+K4 * 4</f>
        <v>776</v>
      </c>
    </row>
    <row r="5" spans="2:231">
      <c r="B5" s="1" t="s">
        <v>16</v>
      </c>
      <c r="C5" s="1">
        <f>+SUM(C3:C4)</f>
        <v>5173</v>
      </c>
      <c r="D5" s="1">
        <f>+SUM(D3:D4)</f>
        <v>5280</v>
      </c>
      <c r="E5" s="1">
        <f>+SUM(E3:E4)</f>
        <v>5038</v>
      </c>
      <c r="F5" s="1">
        <f t="shared" si="5"/>
        <v>8375</v>
      </c>
      <c r="G5" s="1">
        <f>+SUM(G3:G4)</f>
        <v>5000</v>
      </c>
      <c r="H5" s="1">
        <f>+SUM(H3:H4)</f>
        <v>5096</v>
      </c>
      <c r="I5" s="1">
        <f>+SUM(I3:I4)</f>
        <v>4903</v>
      </c>
      <c r="J5" s="1">
        <f t="shared" si="6"/>
        <v>8007</v>
      </c>
      <c r="K5" s="1">
        <f>+SUM(K3:K4)</f>
        <v>4793</v>
      </c>
      <c r="R5" s="1">
        <f>+SUM(R3:R4)</f>
        <v>18097</v>
      </c>
      <c r="S5" s="1">
        <f>+SUM(S3:S4)</f>
        <v>25399</v>
      </c>
      <c r="T5" s="1">
        <f>+SUM(T3:T4)</f>
        <v>25449</v>
      </c>
      <c r="U5" s="1">
        <f>+SUM(U3:U4)</f>
        <v>23866</v>
      </c>
      <c r="V5" s="1">
        <f>+SUM(V3:V4)</f>
        <v>23006</v>
      </c>
      <c r="W5" s="1">
        <f>+SUM(W3:W4)</f>
        <v>19172</v>
      </c>
      <c r="X5" s="1">
        <f>+W5*0.95</f>
        <v>18213.399999999998</v>
      </c>
      <c r="Y5" s="1">
        <f t="shared" ref="Y5:AF5" si="7">+X5*0.95</f>
        <v>17302.729999999996</v>
      </c>
      <c r="Z5" s="1">
        <f t="shared" si="7"/>
        <v>16437.593499999995</v>
      </c>
      <c r="AA5" s="1">
        <f t="shared" si="7"/>
        <v>15615.713824999995</v>
      </c>
      <c r="AB5" s="1">
        <f t="shared" si="7"/>
        <v>14834.928133749994</v>
      </c>
      <c r="AC5" s="1">
        <f t="shared" si="7"/>
        <v>14093.181727062494</v>
      </c>
      <c r="AD5" s="1">
        <f t="shared" si="7"/>
        <v>13388.522640709369</v>
      </c>
      <c r="AE5" s="1">
        <f t="shared" si="7"/>
        <v>12719.0965086739</v>
      </c>
      <c r="AF5" s="1">
        <f t="shared" si="7"/>
        <v>12083.141683240205</v>
      </c>
    </row>
    <row r="6" spans="2:231">
      <c r="B6" s="1" t="s">
        <v>11</v>
      </c>
      <c r="C6" s="1">
        <v>2988</v>
      </c>
      <c r="D6" s="1">
        <v>3176</v>
      </c>
      <c r="E6" s="1">
        <v>2905</v>
      </c>
      <c r="F6" s="1">
        <f t="shared" si="5"/>
        <v>5074</v>
      </c>
      <c r="G6" s="1">
        <v>2946</v>
      </c>
      <c r="H6" s="1">
        <v>2938</v>
      </c>
      <c r="I6" s="1">
        <v>2864</v>
      </c>
      <c r="J6" s="1">
        <f t="shared" si="6"/>
        <v>4992</v>
      </c>
      <c r="K6" s="1">
        <v>2795</v>
      </c>
      <c r="R6" s="1">
        <v>12286</v>
      </c>
      <c r="S6" s="1">
        <v>14956</v>
      </c>
      <c r="T6" s="1">
        <v>15306</v>
      </c>
      <c r="U6" s="1">
        <v>14143</v>
      </c>
      <c r="V6" s="1">
        <v>13740</v>
      </c>
      <c r="W6" s="1">
        <f t="shared" ref="W6:AF6" si="8">+W$5*(V6/V$5)</f>
        <v>11450.19907850126</v>
      </c>
      <c r="X6" s="1">
        <f t="shared" si="8"/>
        <v>10877.689124576196</v>
      </c>
      <c r="Y6" s="1">
        <f t="shared" si="8"/>
        <v>10333.804668347384</v>
      </c>
      <c r="Z6" s="1">
        <f t="shared" si="8"/>
        <v>9817.1144349300157</v>
      </c>
      <c r="AA6" s="1">
        <f t="shared" si="8"/>
        <v>9326.2587131835135</v>
      </c>
      <c r="AB6" s="1">
        <f t="shared" si="8"/>
        <v>8859.9457775243372</v>
      </c>
      <c r="AC6" s="1">
        <f t="shared" si="8"/>
        <v>8416.9484886481205</v>
      </c>
      <c r="AD6" s="1">
        <f t="shared" si="8"/>
        <v>7996.1010642157144</v>
      </c>
      <c r="AE6" s="1">
        <f t="shared" si="8"/>
        <v>7596.296011004928</v>
      </c>
      <c r="AF6" s="1">
        <f t="shared" si="8"/>
        <v>7216.4812104546818</v>
      </c>
    </row>
    <row r="7" spans="2:231">
      <c r="B7" s="1" t="s">
        <v>17</v>
      </c>
      <c r="C7" s="1">
        <v>1950</v>
      </c>
      <c r="D7" s="1">
        <v>1980</v>
      </c>
      <c r="E7" s="1">
        <v>2040</v>
      </c>
      <c r="F7" s="1">
        <f t="shared" si="5"/>
        <v>2405</v>
      </c>
      <c r="G7" s="1">
        <v>1911</v>
      </c>
      <c r="H7" s="1">
        <v>1973</v>
      </c>
      <c r="I7" s="1">
        <v>2064</v>
      </c>
      <c r="J7" s="1">
        <f t="shared" si="6"/>
        <v>2382</v>
      </c>
      <c r="K7" s="1">
        <v>1913</v>
      </c>
      <c r="R7" s="1">
        <v>6767</v>
      </c>
      <c r="S7" s="1">
        <v>8154</v>
      </c>
      <c r="T7" s="1">
        <v>8461</v>
      </c>
      <c r="U7" s="1">
        <v>8375</v>
      </c>
      <c r="V7" s="1">
        <v>8330</v>
      </c>
      <c r="W7" s="1">
        <f t="shared" ref="W7:AF7" si="9">+W$5*(V7/V$5)</f>
        <v>6941.7873598191773</v>
      </c>
      <c r="X7" s="1">
        <f t="shared" si="9"/>
        <v>6594.6979918282177</v>
      </c>
      <c r="Y7" s="1">
        <f t="shared" si="9"/>
        <v>6264.963092236806</v>
      </c>
      <c r="Z7" s="1">
        <f t="shared" si="9"/>
        <v>5951.7149376249654</v>
      </c>
      <c r="AA7" s="1">
        <f t="shared" si="9"/>
        <v>5654.1291907437171</v>
      </c>
      <c r="AB7" s="1">
        <f t="shared" si="9"/>
        <v>5371.4227312065304</v>
      </c>
      <c r="AC7" s="1">
        <f t="shared" si="9"/>
        <v>5102.8515946462039</v>
      </c>
      <c r="AD7" s="1">
        <f t="shared" si="9"/>
        <v>4847.709014913894</v>
      </c>
      <c r="AE7" s="1">
        <f t="shared" si="9"/>
        <v>4605.3235641681995</v>
      </c>
      <c r="AF7" s="1">
        <f t="shared" si="9"/>
        <v>4375.0573859597898</v>
      </c>
    </row>
    <row r="8" spans="2:231">
      <c r="B8" s="1" t="s">
        <v>18</v>
      </c>
      <c r="C8" s="1">
        <f>+C5-SUM(C6:C7)</f>
        <v>235</v>
      </c>
      <c r="D8" s="1">
        <f>+D5-SUM(D6:D7)</f>
        <v>124</v>
      </c>
      <c r="E8" s="1">
        <f>+E5-SUM(E6:E7)</f>
        <v>93</v>
      </c>
      <c r="F8" s="1">
        <f t="shared" si="5"/>
        <v>896</v>
      </c>
      <c r="G8" s="1">
        <f>+G5-SUM(G6:G7)</f>
        <v>143</v>
      </c>
      <c r="H8" s="1">
        <f>+H5-SUM(H6:H7)</f>
        <v>185</v>
      </c>
      <c r="I8" s="1">
        <f>+I5-SUM(I6:I7)</f>
        <v>-25</v>
      </c>
      <c r="J8" s="1">
        <f t="shared" si="6"/>
        <v>633</v>
      </c>
      <c r="K8" s="1">
        <f>+K5-SUM(K6:K7)</f>
        <v>85</v>
      </c>
      <c r="R8" s="1">
        <f>+R5-SUM(R6:R7)</f>
        <v>-956</v>
      </c>
      <c r="S8" s="1">
        <f>+S5-SUM(S6:S7)</f>
        <v>2289</v>
      </c>
      <c r="T8" s="1">
        <f>+T5-SUM(T6:T7)</f>
        <v>1682</v>
      </c>
      <c r="U8" s="1">
        <f>+U5-SUM(U6:U7)</f>
        <v>1348</v>
      </c>
      <c r="V8" s="1">
        <f>+V5-SUM(V6:V7)</f>
        <v>936</v>
      </c>
      <c r="W8" s="1">
        <f t="shared" ref="W8" si="10">+W5-SUM(W6:W7)</f>
        <v>780.01356167956328</v>
      </c>
      <c r="X8" s="1">
        <f t="shared" ref="X8:AE8" si="11">+X5-SUM(X6:X7)</f>
        <v>741.01288359558384</v>
      </c>
      <c r="Y8" s="1">
        <f t="shared" si="11"/>
        <v>703.96223941580683</v>
      </c>
      <c r="Z8" s="1">
        <f t="shared" si="11"/>
        <v>668.76412744501431</v>
      </c>
      <c r="AA8" s="1">
        <f t="shared" si="11"/>
        <v>635.32592107276469</v>
      </c>
      <c r="AB8" s="1">
        <f t="shared" si="11"/>
        <v>603.55962501912654</v>
      </c>
      <c r="AC8" s="1">
        <f t="shared" si="11"/>
        <v>573.38164376816894</v>
      </c>
      <c r="AD8" s="1">
        <f t="shared" si="11"/>
        <v>544.71256157975949</v>
      </c>
      <c r="AE8" s="1">
        <f t="shared" si="11"/>
        <v>517.47693350077134</v>
      </c>
      <c r="AF8" s="1">
        <f t="shared" ref="AF8" si="12">+AF5-SUM(AF6:AF7)</f>
        <v>491.60308682573304</v>
      </c>
    </row>
    <row r="9" spans="2:231">
      <c r="B9" s="1" t="s">
        <v>19</v>
      </c>
      <c r="C9" s="1">
        <v>-34</v>
      </c>
      <c r="D9" s="1">
        <v>-36</v>
      </c>
      <c r="E9" s="1">
        <v>-35</v>
      </c>
      <c r="F9" s="1">
        <f t="shared" si="5"/>
        <v>-30</v>
      </c>
      <c r="G9" s="1">
        <v>-31</v>
      </c>
      <c r="H9" s="1">
        <v>-31</v>
      </c>
      <c r="I9" s="1">
        <v>-32</v>
      </c>
      <c r="J9" s="1">
        <f t="shared" si="6"/>
        <v>-21</v>
      </c>
      <c r="K9" s="1">
        <v>-27</v>
      </c>
      <c r="R9" s="1">
        <f>+-284+4</f>
        <v>-280</v>
      </c>
      <c r="S9" s="1">
        <v>-255</v>
      </c>
      <c r="T9" s="1">
        <v>-162</v>
      </c>
      <c r="U9" s="1">
        <v>-135</v>
      </c>
      <c r="V9" s="1">
        <v>-115</v>
      </c>
      <c r="W9" s="1">
        <f t="shared" ref="W9:AF9" si="13">+W8*(V9/V8)</f>
        <v>-95.834999565330961</v>
      </c>
      <c r="X9" s="1">
        <f t="shared" si="13"/>
        <v>-91.043249587064267</v>
      </c>
      <c r="Y9" s="1">
        <f t="shared" si="13"/>
        <v>-86.491087107711323</v>
      </c>
      <c r="Z9" s="1">
        <f t="shared" si="13"/>
        <v>-82.166532752325494</v>
      </c>
      <c r="AA9" s="1">
        <f t="shared" si="13"/>
        <v>-78.05820611470935</v>
      </c>
      <c r="AB9" s="1">
        <f t="shared" si="13"/>
        <v>-74.155295808973889</v>
      </c>
      <c r="AC9" s="1">
        <f t="shared" si="13"/>
        <v>-70.447531018525041</v>
      </c>
      <c r="AD9" s="1">
        <f t="shared" si="13"/>
        <v>-66.925154467598674</v>
      </c>
      <c r="AE9" s="1">
        <f t="shared" si="13"/>
        <v>-63.578896744218717</v>
      </c>
      <c r="AF9" s="1">
        <f t="shared" si="13"/>
        <v>-60.399951907007818</v>
      </c>
    </row>
    <row r="10" spans="2:231">
      <c r="B10" s="1" t="s">
        <v>20</v>
      </c>
      <c r="C10" s="1">
        <f>+SUM(C8:C9)</f>
        <v>201</v>
      </c>
      <c r="D10" s="1">
        <f>+SUM(D8:D9)</f>
        <v>88</v>
      </c>
      <c r="E10" s="1">
        <f>+SUM(E8:E9)</f>
        <v>58</v>
      </c>
      <c r="F10" s="1">
        <f t="shared" si="5"/>
        <v>866</v>
      </c>
      <c r="G10" s="1">
        <f>+SUM(G8:G9)</f>
        <v>112</v>
      </c>
      <c r="H10" s="1">
        <f>+SUM(H8:H9)</f>
        <v>154</v>
      </c>
      <c r="I10" s="1">
        <f>+SUM(I8:I9)</f>
        <v>-57</v>
      </c>
      <c r="J10" s="1">
        <f t="shared" si="6"/>
        <v>612</v>
      </c>
      <c r="K10" s="1">
        <f>+SUM(K8:K9)</f>
        <v>58</v>
      </c>
      <c r="R10" s="1">
        <f>+SUM(R8:R9)</f>
        <v>-1236</v>
      </c>
      <c r="S10" s="1">
        <f>+SUM(S8:S9)</f>
        <v>2034</v>
      </c>
      <c r="T10" s="1">
        <f>+SUM(T8:T9)</f>
        <v>1520</v>
      </c>
      <c r="U10" s="1">
        <f>+SUM(U8:U9)</f>
        <v>1213</v>
      </c>
      <c r="V10" s="1">
        <f>+SUM(V8:V9)</f>
        <v>821</v>
      </c>
      <c r="W10" s="1">
        <f t="shared" ref="W10" si="14">+SUM(W8:W9)</f>
        <v>684.17856211423236</v>
      </c>
      <c r="X10" s="1">
        <f t="shared" ref="X10:AE10" si="15">+SUM(X8:X9)</f>
        <v>649.96963400851962</v>
      </c>
      <c r="Y10" s="1">
        <f t="shared" si="15"/>
        <v>617.4711523080955</v>
      </c>
      <c r="Z10" s="1">
        <f t="shared" si="15"/>
        <v>586.59759469268886</v>
      </c>
      <c r="AA10" s="1">
        <f t="shared" si="15"/>
        <v>557.26771495805531</v>
      </c>
      <c r="AB10" s="1">
        <f t="shared" si="15"/>
        <v>529.4043292101527</v>
      </c>
      <c r="AC10" s="1">
        <f t="shared" si="15"/>
        <v>502.93411274964387</v>
      </c>
      <c r="AD10" s="1">
        <f t="shared" si="15"/>
        <v>477.78740711216085</v>
      </c>
      <c r="AE10" s="1">
        <f t="shared" si="15"/>
        <v>453.89803675655264</v>
      </c>
      <c r="AF10" s="1">
        <f t="shared" ref="AF10" si="16">+SUM(AF8:AF9)</f>
        <v>431.20313491872525</v>
      </c>
    </row>
    <row r="11" spans="2:231">
      <c r="B11" s="1" t="s">
        <v>21</v>
      </c>
      <c r="C11" s="1">
        <v>-56</v>
      </c>
      <c r="D11" s="1">
        <v>8</v>
      </c>
      <c r="E11" s="1">
        <v>2</v>
      </c>
      <c r="F11" s="1">
        <f t="shared" si="5"/>
        <v>27</v>
      </c>
      <c r="G11" s="1">
        <v>-36</v>
      </c>
      <c r="H11" s="1">
        <v>-45</v>
      </c>
      <c r="I11" s="1">
        <v>7</v>
      </c>
      <c r="J11" s="1">
        <f t="shared" si="6"/>
        <v>-107</v>
      </c>
      <c r="K11" s="1">
        <v>30</v>
      </c>
      <c r="R11" s="1">
        <v>846</v>
      </c>
      <c r="S11" s="1">
        <v>-436</v>
      </c>
      <c r="T11" s="1">
        <v>-341</v>
      </c>
      <c r="U11" s="1">
        <v>-19</v>
      </c>
      <c r="V11" s="1">
        <v>-181</v>
      </c>
      <c r="W11" s="1">
        <f t="shared" ref="W11:AF11" si="17">+W10*(V11/V10)</f>
        <v>-150.83595583760786</v>
      </c>
      <c r="X11" s="1">
        <f t="shared" si="17"/>
        <v>-143.29415804572722</v>
      </c>
      <c r="Y11" s="1">
        <f t="shared" si="17"/>
        <v>-136.12945014344126</v>
      </c>
      <c r="Z11" s="1">
        <f t="shared" si="17"/>
        <v>-129.3229776362688</v>
      </c>
      <c r="AA11" s="1">
        <f t="shared" si="17"/>
        <v>-122.85682875445556</v>
      </c>
      <c r="AB11" s="1">
        <f t="shared" si="17"/>
        <v>-116.71398731673281</v>
      </c>
      <c r="AC11" s="1">
        <f t="shared" si="17"/>
        <v>-110.87828795089591</v>
      </c>
      <c r="AD11" s="1">
        <f t="shared" si="17"/>
        <v>-105.33437355335094</v>
      </c>
      <c r="AE11" s="1">
        <f t="shared" si="17"/>
        <v>-100.06765487568336</v>
      </c>
      <c r="AF11" s="1">
        <f t="shared" si="17"/>
        <v>-95.064272131899244</v>
      </c>
    </row>
    <row r="12" spans="2:231" s="5" customFormat="1">
      <c r="B12" s="5" t="s">
        <v>22</v>
      </c>
      <c r="C12" s="5">
        <f>+C10-C11</f>
        <v>257</v>
      </c>
      <c r="D12" s="5">
        <f>+D10-D11</f>
        <v>80</v>
      </c>
      <c r="E12" s="5">
        <f>+E10-E11</f>
        <v>56</v>
      </c>
      <c r="F12" s="5">
        <f t="shared" si="5"/>
        <v>839</v>
      </c>
      <c r="G12" s="5">
        <f>+G10-G11</f>
        <v>148</v>
      </c>
      <c r="H12" s="5">
        <f>+H10-H11</f>
        <v>199</v>
      </c>
      <c r="I12" s="5">
        <f>+I10-I11</f>
        <v>-64</v>
      </c>
      <c r="J12" s="1">
        <f t="shared" si="6"/>
        <v>719</v>
      </c>
      <c r="K12" s="5">
        <f>+K10-K11</f>
        <v>28</v>
      </c>
      <c r="R12" s="5">
        <f>+R10-R11</f>
        <v>-2082</v>
      </c>
      <c r="S12" s="5">
        <f>+S10-S11</f>
        <v>2470</v>
      </c>
      <c r="T12" s="5">
        <f>+T10-T11</f>
        <v>1861</v>
      </c>
      <c r="U12" s="5">
        <f>+U10-U11</f>
        <v>1232</v>
      </c>
      <c r="V12" s="5">
        <f>+V10-V11</f>
        <v>1002</v>
      </c>
      <c r="W12" s="5">
        <f>+W10-W11</f>
        <v>835.01451795184016</v>
      </c>
      <c r="X12" s="5">
        <f t="shared" ref="X12:AE12" si="18">+X10-X11</f>
        <v>793.26379205424678</v>
      </c>
      <c r="Y12" s="5">
        <f t="shared" si="18"/>
        <v>753.60060245153682</v>
      </c>
      <c r="Z12" s="5">
        <f t="shared" si="18"/>
        <v>715.92057232895763</v>
      </c>
      <c r="AA12" s="5">
        <f t="shared" si="18"/>
        <v>680.1245437125109</v>
      </c>
      <c r="AB12" s="5">
        <f t="shared" si="18"/>
        <v>646.11831652688556</v>
      </c>
      <c r="AC12" s="5">
        <f t="shared" si="18"/>
        <v>613.8124007005398</v>
      </c>
      <c r="AD12" s="5">
        <f t="shared" si="18"/>
        <v>583.12178066551178</v>
      </c>
      <c r="AE12" s="5">
        <f t="shared" si="18"/>
        <v>553.96569163223603</v>
      </c>
      <c r="AF12" s="5">
        <f t="shared" ref="AF12" si="19">+AF10-AF11</f>
        <v>526.26740705062446</v>
      </c>
      <c r="AG12" s="5">
        <f t="shared" ref="AG12:CR12" si="20">+AF12*(1+$AH$22)</f>
        <v>521.00473298011821</v>
      </c>
      <c r="AH12" s="5">
        <f t="shared" si="20"/>
        <v>515.79468565031698</v>
      </c>
      <c r="AI12" s="5">
        <f t="shared" si="20"/>
        <v>510.63673879381378</v>
      </c>
      <c r="AJ12" s="5">
        <f t="shared" si="20"/>
        <v>505.53037140587566</v>
      </c>
      <c r="AK12" s="5">
        <f t="shared" si="20"/>
        <v>500.47506769181689</v>
      </c>
      <c r="AL12" s="5">
        <f t="shared" si="20"/>
        <v>495.47031701489874</v>
      </c>
      <c r="AM12" s="5">
        <f t="shared" si="20"/>
        <v>490.51561384474974</v>
      </c>
      <c r="AN12" s="5">
        <f t="shared" si="20"/>
        <v>485.61045770630221</v>
      </c>
      <c r="AO12" s="5">
        <f t="shared" si="20"/>
        <v>480.75435312923918</v>
      </c>
      <c r="AP12" s="5">
        <f t="shared" si="20"/>
        <v>475.94680959794675</v>
      </c>
      <c r="AQ12" s="5">
        <f t="shared" si="20"/>
        <v>471.1873415019673</v>
      </c>
      <c r="AR12" s="5">
        <f t="shared" si="20"/>
        <v>466.47546808694761</v>
      </c>
      <c r="AS12" s="5">
        <f t="shared" si="20"/>
        <v>461.81071340607815</v>
      </c>
      <c r="AT12" s="5">
        <f t="shared" si="20"/>
        <v>457.19260627201737</v>
      </c>
      <c r="AU12" s="5">
        <f t="shared" si="20"/>
        <v>452.62068020929718</v>
      </c>
      <c r="AV12" s="5">
        <f t="shared" si="20"/>
        <v>448.09447340720419</v>
      </c>
      <c r="AW12" s="5">
        <f t="shared" si="20"/>
        <v>443.61352867313212</v>
      </c>
      <c r="AX12" s="5">
        <f t="shared" si="20"/>
        <v>439.17739338640081</v>
      </c>
      <c r="AY12" s="5">
        <f t="shared" si="20"/>
        <v>434.78561945253682</v>
      </c>
      <c r="AZ12" s="5">
        <f t="shared" si="20"/>
        <v>430.43776325801144</v>
      </c>
      <c r="BA12" s="5">
        <f t="shared" si="20"/>
        <v>426.13338562543134</v>
      </c>
      <c r="BB12" s="5">
        <f t="shared" si="20"/>
        <v>421.87205176917701</v>
      </c>
      <c r="BC12" s="5">
        <f t="shared" si="20"/>
        <v>417.65333125148521</v>
      </c>
      <c r="BD12" s="5">
        <f t="shared" si="20"/>
        <v>413.47679793897038</v>
      </c>
      <c r="BE12" s="5">
        <f t="shared" si="20"/>
        <v>409.34202995958066</v>
      </c>
      <c r="BF12" s="5">
        <f t="shared" si="20"/>
        <v>405.24860965998482</v>
      </c>
      <c r="BG12" s="5">
        <f t="shared" si="20"/>
        <v>401.19612356338496</v>
      </c>
      <c r="BH12" s="5">
        <f t="shared" si="20"/>
        <v>397.1841623277511</v>
      </c>
      <c r="BI12" s="5">
        <f t="shared" si="20"/>
        <v>393.2123207044736</v>
      </c>
      <c r="BJ12" s="5">
        <f t="shared" si="20"/>
        <v>389.28019749742884</v>
      </c>
      <c r="BK12" s="5">
        <f t="shared" si="20"/>
        <v>385.38739552245454</v>
      </c>
      <c r="BL12" s="5">
        <f t="shared" si="20"/>
        <v>381.53352156722997</v>
      </c>
      <c r="BM12" s="5">
        <f t="shared" si="20"/>
        <v>377.71818635155768</v>
      </c>
      <c r="BN12" s="5">
        <f t="shared" si="20"/>
        <v>373.9410044880421</v>
      </c>
      <c r="BO12" s="5">
        <f t="shared" si="20"/>
        <v>370.2015944431617</v>
      </c>
      <c r="BP12" s="5">
        <f t="shared" si="20"/>
        <v>366.4995784987301</v>
      </c>
      <c r="BQ12" s="5">
        <f t="shared" si="20"/>
        <v>362.8345827137428</v>
      </c>
      <c r="BR12" s="5">
        <f t="shared" si="20"/>
        <v>359.20623688660538</v>
      </c>
      <c r="BS12" s="5">
        <f t="shared" si="20"/>
        <v>355.61417451773934</v>
      </c>
      <c r="BT12" s="5">
        <f t="shared" si="20"/>
        <v>352.05803277256194</v>
      </c>
      <c r="BU12" s="5">
        <f t="shared" si="20"/>
        <v>348.53745244483633</v>
      </c>
      <c r="BV12" s="5">
        <f t="shared" si="20"/>
        <v>345.05207792038794</v>
      </c>
      <c r="BW12" s="5">
        <f t="shared" si="20"/>
        <v>341.60155714118406</v>
      </c>
      <c r="BX12" s="5">
        <f t="shared" si="20"/>
        <v>338.18554156977223</v>
      </c>
      <c r="BY12" s="5">
        <f t="shared" si="20"/>
        <v>334.80368615407451</v>
      </c>
      <c r="BZ12" s="5">
        <f t="shared" si="20"/>
        <v>331.45564929253379</v>
      </c>
      <c r="CA12" s="5">
        <f t="shared" si="20"/>
        <v>328.14109279960843</v>
      </c>
      <c r="CB12" s="5">
        <f t="shared" si="20"/>
        <v>324.85968187161234</v>
      </c>
      <c r="CC12" s="5">
        <f t="shared" si="20"/>
        <v>321.61108505289621</v>
      </c>
      <c r="CD12" s="5">
        <f t="shared" si="20"/>
        <v>318.39497420236722</v>
      </c>
      <c r="CE12" s="5">
        <f t="shared" si="20"/>
        <v>315.21102446034354</v>
      </c>
      <c r="CF12" s="5">
        <f t="shared" si="20"/>
        <v>312.05891421574012</v>
      </c>
      <c r="CG12" s="5">
        <f t="shared" si="20"/>
        <v>308.93832507358269</v>
      </c>
      <c r="CH12" s="5">
        <f t="shared" si="20"/>
        <v>305.84894182284688</v>
      </c>
      <c r="CI12" s="5">
        <f t="shared" si="20"/>
        <v>302.79045240461841</v>
      </c>
      <c r="CJ12" s="5">
        <f t="shared" si="20"/>
        <v>299.76254788057224</v>
      </c>
      <c r="CK12" s="5">
        <f t="shared" si="20"/>
        <v>296.76492240176651</v>
      </c>
      <c r="CL12" s="5">
        <f t="shared" si="20"/>
        <v>293.79727317774882</v>
      </c>
      <c r="CM12" s="5">
        <f t="shared" si="20"/>
        <v>290.85930044597131</v>
      </c>
      <c r="CN12" s="5">
        <f t="shared" si="20"/>
        <v>287.95070744151161</v>
      </c>
      <c r="CO12" s="5">
        <f t="shared" si="20"/>
        <v>285.07120036709648</v>
      </c>
      <c r="CP12" s="5">
        <f t="shared" si="20"/>
        <v>282.22048836342549</v>
      </c>
      <c r="CQ12" s="5">
        <f t="shared" si="20"/>
        <v>279.39828347979125</v>
      </c>
      <c r="CR12" s="5">
        <f t="shared" si="20"/>
        <v>276.60430064499332</v>
      </c>
      <c r="CS12" s="5">
        <f t="shared" ref="CS12:FD12" si="21">+CR12*(1+$AH$22)</f>
        <v>273.83825763854338</v>
      </c>
      <c r="CT12" s="5">
        <f t="shared" si="21"/>
        <v>271.09987506215793</v>
      </c>
      <c r="CU12" s="5">
        <f t="shared" si="21"/>
        <v>268.38887631153636</v>
      </c>
      <c r="CV12" s="5">
        <f t="shared" si="21"/>
        <v>265.704987548421</v>
      </c>
      <c r="CW12" s="5">
        <f t="shared" si="21"/>
        <v>263.04793767293677</v>
      </c>
      <c r="CX12" s="5">
        <f t="shared" si="21"/>
        <v>260.41745829620737</v>
      </c>
      <c r="CY12" s="5">
        <f t="shared" si="21"/>
        <v>257.81328371324531</v>
      </c>
      <c r="CZ12" s="5">
        <f t="shared" si="21"/>
        <v>255.23515087611287</v>
      </c>
      <c r="DA12" s="5">
        <f t="shared" si="21"/>
        <v>252.68279936735175</v>
      </c>
      <c r="DB12" s="5">
        <f t="shared" si="21"/>
        <v>250.15597137367823</v>
      </c>
      <c r="DC12" s="5">
        <f t="shared" si="21"/>
        <v>247.65441165994145</v>
      </c>
      <c r="DD12" s="5">
        <f t="shared" si="21"/>
        <v>245.17786754334202</v>
      </c>
      <c r="DE12" s="5">
        <f t="shared" si="21"/>
        <v>242.7260888679086</v>
      </c>
      <c r="DF12" s="5">
        <f t="shared" si="21"/>
        <v>240.29882797922951</v>
      </c>
      <c r="DG12" s="5">
        <f t="shared" si="21"/>
        <v>237.8958396994372</v>
      </c>
      <c r="DH12" s="5">
        <f t="shared" si="21"/>
        <v>235.51688130244284</v>
      </c>
      <c r="DI12" s="5">
        <f t="shared" si="21"/>
        <v>233.16171248941842</v>
      </c>
      <c r="DJ12" s="5">
        <f t="shared" si="21"/>
        <v>230.83009536452423</v>
      </c>
      <c r="DK12" s="5">
        <f t="shared" si="21"/>
        <v>228.52179441087898</v>
      </c>
      <c r="DL12" s="5">
        <f t="shared" si="21"/>
        <v>226.2365764667702</v>
      </c>
      <c r="DM12" s="5">
        <f t="shared" si="21"/>
        <v>223.97421070210251</v>
      </c>
      <c r="DN12" s="5">
        <f t="shared" si="21"/>
        <v>221.73446859508149</v>
      </c>
      <c r="DO12" s="5">
        <f t="shared" si="21"/>
        <v>219.51712390913067</v>
      </c>
      <c r="DP12" s="5">
        <f t="shared" si="21"/>
        <v>217.32195267003937</v>
      </c>
      <c r="DQ12" s="5">
        <f t="shared" si="21"/>
        <v>215.14873314333897</v>
      </c>
      <c r="DR12" s="5">
        <f t="shared" si="21"/>
        <v>212.99724581190557</v>
      </c>
      <c r="DS12" s="5">
        <f t="shared" si="21"/>
        <v>210.86727335378652</v>
      </c>
      <c r="DT12" s="5">
        <f t="shared" si="21"/>
        <v>208.75860062024864</v>
      </c>
      <c r="DU12" s="5">
        <f t="shared" si="21"/>
        <v>206.67101461404616</v>
      </c>
      <c r="DV12" s="5">
        <f t="shared" si="21"/>
        <v>204.60430446790571</v>
      </c>
      <c r="DW12" s="5">
        <f t="shared" si="21"/>
        <v>202.55826142322664</v>
      </c>
      <c r="DX12" s="5">
        <f t="shared" si="21"/>
        <v>200.53267880899438</v>
      </c>
      <c r="DY12" s="5">
        <f t="shared" si="21"/>
        <v>198.52735202090443</v>
      </c>
      <c r="DZ12" s="5">
        <f t="shared" si="21"/>
        <v>196.5420785006954</v>
      </c>
      <c r="EA12" s="5">
        <f t="shared" si="21"/>
        <v>194.57665771568844</v>
      </c>
      <c r="EB12" s="5">
        <f t="shared" si="21"/>
        <v>192.63089113853155</v>
      </c>
      <c r="EC12" s="5">
        <f t="shared" si="21"/>
        <v>190.70458222714623</v>
      </c>
      <c r="ED12" s="5">
        <f t="shared" si="21"/>
        <v>188.79753640487476</v>
      </c>
      <c r="EE12" s="5">
        <f t="shared" si="21"/>
        <v>186.90956104082602</v>
      </c>
      <c r="EF12" s="5">
        <f t="shared" si="21"/>
        <v>185.04046543041775</v>
      </c>
      <c r="EG12" s="5">
        <f t="shared" si="21"/>
        <v>183.19006077611357</v>
      </c>
      <c r="EH12" s="5">
        <f t="shared" si="21"/>
        <v>181.35816016835244</v>
      </c>
      <c r="EI12" s="5">
        <f t="shared" si="21"/>
        <v>179.54457856666892</v>
      </c>
      <c r="EJ12" s="5">
        <f t="shared" si="21"/>
        <v>177.74913278100223</v>
      </c>
      <c r="EK12" s="5">
        <f t="shared" si="21"/>
        <v>175.97164145319221</v>
      </c>
      <c r="EL12" s="5">
        <f t="shared" si="21"/>
        <v>174.21192503866027</v>
      </c>
      <c r="EM12" s="5">
        <f t="shared" si="21"/>
        <v>172.46980578827367</v>
      </c>
      <c r="EN12" s="5">
        <f t="shared" si="21"/>
        <v>170.74510773039094</v>
      </c>
      <c r="EO12" s="5">
        <f t="shared" si="21"/>
        <v>169.03765665308703</v>
      </c>
      <c r="EP12" s="5">
        <f t="shared" si="21"/>
        <v>167.34728008655617</v>
      </c>
      <c r="EQ12" s="5">
        <f t="shared" si="21"/>
        <v>165.6738072856906</v>
      </c>
      <c r="ER12" s="5">
        <f t="shared" si="21"/>
        <v>164.01706921283369</v>
      </c>
      <c r="ES12" s="5">
        <f t="shared" si="21"/>
        <v>162.37689852070534</v>
      </c>
      <c r="ET12" s="5">
        <f t="shared" si="21"/>
        <v>160.75312953549829</v>
      </c>
      <c r="EU12" s="5">
        <f t="shared" si="21"/>
        <v>159.1455982401433</v>
      </c>
      <c r="EV12" s="5">
        <f t="shared" si="21"/>
        <v>157.55414225774186</v>
      </c>
      <c r="EW12" s="5">
        <f t="shared" si="21"/>
        <v>155.97860083516443</v>
      </c>
      <c r="EX12" s="5">
        <f t="shared" si="21"/>
        <v>154.41881482681279</v>
      </c>
      <c r="EY12" s="5">
        <f t="shared" si="21"/>
        <v>152.87462667854467</v>
      </c>
      <c r="EZ12" s="5">
        <f t="shared" si="21"/>
        <v>151.34588041175923</v>
      </c>
      <c r="FA12" s="5">
        <f t="shared" si="21"/>
        <v>149.83242160764163</v>
      </c>
      <c r="FB12" s="5">
        <f t="shared" si="21"/>
        <v>148.33409739156522</v>
      </c>
      <c r="FC12" s="5">
        <f t="shared" si="21"/>
        <v>146.85075641764956</v>
      </c>
      <c r="FD12" s="5">
        <f t="shared" si="21"/>
        <v>145.38224885347307</v>
      </c>
      <c r="FE12" s="5">
        <f t="shared" ref="FE12:HP12" si="22">+FD12*(1+$AH$22)</f>
        <v>143.92842636493833</v>
      </c>
      <c r="FF12" s="5">
        <f t="shared" si="22"/>
        <v>142.48914210128893</v>
      </c>
      <c r="FG12" s="5">
        <f t="shared" si="22"/>
        <v>141.06425068027605</v>
      </c>
      <c r="FH12" s="5">
        <f t="shared" si="22"/>
        <v>139.65360817347329</v>
      </c>
      <c r="FI12" s="5">
        <f t="shared" si="22"/>
        <v>138.25707209173856</v>
      </c>
      <c r="FJ12" s="5">
        <f t="shared" si="22"/>
        <v>136.87450137082118</v>
      </c>
      <c r="FK12" s="5">
        <f t="shared" si="22"/>
        <v>135.50575635711297</v>
      </c>
      <c r="FL12" s="5">
        <f t="shared" si="22"/>
        <v>134.15069879354184</v>
      </c>
      <c r="FM12" s="5">
        <f t="shared" si="22"/>
        <v>132.80919180560642</v>
      </c>
      <c r="FN12" s="5">
        <f t="shared" si="22"/>
        <v>131.48109988755036</v>
      </c>
      <c r="FO12" s="5">
        <f t="shared" si="22"/>
        <v>130.16628888867484</v>
      </c>
      <c r="FP12" s="5">
        <f t="shared" si="22"/>
        <v>128.8646259997881</v>
      </c>
      <c r="FQ12" s="5">
        <f t="shared" si="22"/>
        <v>127.57597973979023</v>
      </c>
      <c r="FR12" s="5">
        <f t="shared" si="22"/>
        <v>126.30021994239232</v>
      </c>
      <c r="FS12" s="5">
        <f t="shared" si="22"/>
        <v>125.03721774296839</v>
      </c>
      <c r="FT12" s="5">
        <f t="shared" si="22"/>
        <v>123.78684556553871</v>
      </c>
      <c r="FU12" s="5">
        <f t="shared" si="22"/>
        <v>122.54897710988332</v>
      </c>
      <c r="FV12" s="5">
        <f t="shared" si="22"/>
        <v>121.32348733878449</v>
      </c>
      <c r="FW12" s="5">
        <f t="shared" si="22"/>
        <v>120.11025246539664</v>
      </c>
      <c r="FX12" s="5">
        <f t="shared" si="22"/>
        <v>118.90914994074268</v>
      </c>
      <c r="FY12" s="5">
        <f t="shared" si="22"/>
        <v>117.72005844133525</v>
      </c>
      <c r="FZ12" s="5">
        <f t="shared" si="22"/>
        <v>116.5428578569219</v>
      </c>
      <c r="GA12" s="5">
        <f t="shared" si="22"/>
        <v>115.37742927835268</v>
      </c>
      <c r="GB12" s="5">
        <f t="shared" si="22"/>
        <v>114.22365498556915</v>
      </c>
      <c r="GC12" s="5">
        <f t="shared" si="22"/>
        <v>113.08141843571346</v>
      </c>
      <c r="GD12" s="5">
        <f t="shared" si="22"/>
        <v>111.95060425135632</v>
      </c>
      <c r="GE12" s="5">
        <f t="shared" si="22"/>
        <v>110.83109820884276</v>
      </c>
      <c r="GF12" s="5">
        <f t="shared" si="22"/>
        <v>109.72278722675433</v>
      </c>
      <c r="GG12" s="5">
        <f t="shared" si="22"/>
        <v>108.6255593544868</v>
      </c>
      <c r="GH12" s="5">
        <f t="shared" si="22"/>
        <v>107.53930376094193</v>
      </c>
      <c r="GI12" s="5">
        <f t="shared" si="22"/>
        <v>106.46391072333252</v>
      </c>
      <c r="GJ12" s="5">
        <f t="shared" si="22"/>
        <v>105.39927161609918</v>
      </c>
      <c r="GK12" s="5">
        <f t="shared" si="22"/>
        <v>104.34527889993819</v>
      </c>
      <c r="GL12" s="5">
        <f t="shared" si="22"/>
        <v>103.3018261109388</v>
      </c>
      <c r="GM12" s="5">
        <f t="shared" si="22"/>
        <v>102.26880784982941</v>
      </c>
      <c r="GN12" s="5">
        <f t="shared" si="22"/>
        <v>101.24611977133112</v>
      </c>
      <c r="GO12" s="5">
        <f t="shared" si="22"/>
        <v>100.23365857361782</v>
      </c>
      <c r="GP12" s="5">
        <f t="shared" si="22"/>
        <v>99.231321987881643</v>
      </c>
      <c r="GQ12" s="5">
        <f t="shared" si="22"/>
        <v>98.239008768002819</v>
      </c>
      <c r="GR12" s="5">
        <f t="shared" si="22"/>
        <v>97.256618680322788</v>
      </c>
      <c r="GS12" s="5">
        <f t="shared" si="22"/>
        <v>96.284052493519553</v>
      </c>
      <c r="GT12" s="5">
        <f t="shared" si="22"/>
        <v>95.32121196858435</v>
      </c>
      <c r="GU12" s="5">
        <f t="shared" si="22"/>
        <v>94.367999848898506</v>
      </c>
      <c r="GV12" s="5">
        <f t="shared" si="22"/>
        <v>93.424319850409518</v>
      </c>
      <c r="GW12" s="5">
        <f t="shared" si="22"/>
        <v>92.490076651905426</v>
      </c>
      <c r="GX12" s="5">
        <f t="shared" si="22"/>
        <v>91.565175885386367</v>
      </c>
      <c r="GY12" s="5">
        <f t="shared" si="22"/>
        <v>90.649524126532498</v>
      </c>
      <c r="GZ12" s="5">
        <f t="shared" si="22"/>
        <v>89.743028885267165</v>
      </c>
      <c r="HA12" s="5">
        <f t="shared" si="22"/>
        <v>88.84559859641449</v>
      </c>
      <c r="HB12" s="5">
        <f t="shared" si="22"/>
        <v>87.957142610450347</v>
      </c>
      <c r="HC12" s="5">
        <f t="shared" si="22"/>
        <v>87.077571184345842</v>
      </c>
      <c r="HD12" s="5">
        <f t="shared" si="22"/>
        <v>86.206795472502378</v>
      </c>
      <c r="HE12" s="5">
        <f t="shared" si="22"/>
        <v>85.344727517777358</v>
      </c>
      <c r="HF12" s="5">
        <f t="shared" si="22"/>
        <v>84.491280242599586</v>
      </c>
      <c r="HG12" s="5">
        <f t="shared" si="22"/>
        <v>83.646367440173591</v>
      </c>
      <c r="HH12" s="5">
        <f t="shared" si="22"/>
        <v>82.80990376577185</v>
      </c>
      <c r="HI12" s="5">
        <f t="shared" si="22"/>
        <v>81.981804728114128</v>
      </c>
      <c r="HJ12" s="5">
        <f t="shared" si="22"/>
        <v>81.161986680832982</v>
      </c>
      <c r="HK12" s="5">
        <f t="shared" si="22"/>
        <v>80.350366814024653</v>
      </c>
      <c r="HL12" s="5">
        <f t="shared" si="22"/>
        <v>79.546863145884402</v>
      </c>
      <c r="HM12" s="5">
        <f t="shared" si="22"/>
        <v>78.751394514425556</v>
      </c>
      <c r="HN12" s="5">
        <f t="shared" si="22"/>
        <v>77.963880569281301</v>
      </c>
      <c r="HO12" s="5">
        <f t="shared" si="22"/>
        <v>77.184241763588489</v>
      </c>
      <c r="HP12" s="5">
        <f t="shared" si="22"/>
        <v>76.412399345952608</v>
      </c>
      <c r="HQ12" s="5">
        <f t="shared" ref="HQ12:HW12" si="23">+HP12*(1+$AH$22)</f>
        <v>75.648275352493087</v>
      </c>
      <c r="HR12" s="5">
        <f t="shared" si="23"/>
        <v>74.891792598968152</v>
      </c>
      <c r="HS12" s="5">
        <f t="shared" si="23"/>
        <v>74.142874672978465</v>
      </c>
      <c r="HT12" s="5">
        <f t="shared" si="23"/>
        <v>73.401445926248684</v>
      </c>
      <c r="HU12" s="5">
        <f t="shared" si="23"/>
        <v>72.667431466986201</v>
      </c>
      <c r="HV12" s="5">
        <f t="shared" si="23"/>
        <v>71.940757152316337</v>
      </c>
      <c r="HW12" s="5">
        <f t="shared" si="23"/>
        <v>71.221349580793174</v>
      </c>
    </row>
    <row r="13" spans="2:231" s="3" customFormat="1"/>
    <row r="14" spans="2:231">
      <c r="B14" s="6" t="s">
        <v>23</v>
      </c>
    </row>
    <row r="15" spans="2:231" s="4" customFormat="1">
      <c r="B15" s="1" t="s">
        <v>14</v>
      </c>
      <c r="G15" s="4">
        <f t="shared" ref="G15:K17" si="24">+G3/C3-1</f>
        <v>-2.7298273785628213E-2</v>
      </c>
      <c r="H15" s="4">
        <f t="shared" si="24"/>
        <v>-3.7621832358674445E-2</v>
      </c>
      <c r="I15" s="4">
        <f t="shared" si="24"/>
        <v>-2.4279835390946469E-2</v>
      </c>
      <c r="J15" s="4">
        <f t="shared" si="24"/>
        <v>-4.3349753694581272E-2</v>
      </c>
      <c r="K15" s="4">
        <f t="shared" si="24"/>
        <v>-5.0969872059430488E-2</v>
      </c>
      <c r="S15" s="4">
        <f t="shared" ref="S15:V17" si="25">+S3/R3-1</f>
        <v>0.41012337138245125</v>
      </c>
      <c r="T15" s="4">
        <f t="shared" si="25"/>
        <v>-7.3589533932949536E-4</v>
      </c>
      <c r="U15" s="4">
        <f t="shared" si="25"/>
        <v>-5.5232796006873364E-2</v>
      </c>
      <c r="V15" s="4">
        <f t="shared" si="25"/>
        <v>-3.4600727524683905E-2</v>
      </c>
    </row>
    <row r="16" spans="2:231" s="4" customFormat="1">
      <c r="B16" s="1" t="s">
        <v>15</v>
      </c>
      <c r="G16" s="4">
        <f t="shared" si="24"/>
        <v>-0.19371727748691103</v>
      </c>
      <c r="H16" s="4">
        <f t="shared" si="24"/>
        <v>6.0000000000000053E-2</v>
      </c>
      <c r="I16" s="4">
        <f t="shared" si="24"/>
        <v>-9.5505617977528101E-2</v>
      </c>
      <c r="J16" s="4">
        <f t="shared" si="24"/>
        <v>-6.2745098039215685E-2</v>
      </c>
      <c r="K16" s="4">
        <f t="shared" si="24"/>
        <v>0.25974025974025983</v>
      </c>
      <c r="S16" s="4">
        <f t="shared" si="25"/>
        <v>0.25033288948069243</v>
      </c>
      <c r="T16" s="4">
        <f t="shared" si="25"/>
        <v>7.24174653887113E-2</v>
      </c>
      <c r="U16" s="4">
        <f t="shared" si="25"/>
        <v>-0.2313803376365442</v>
      </c>
      <c r="V16" s="4">
        <f t="shared" si="25"/>
        <v>-7.8811369509043883E-2</v>
      </c>
    </row>
    <row r="17" spans="2:34" s="4" customFormat="1">
      <c r="B17" s="1" t="s">
        <v>16</v>
      </c>
      <c r="G17" s="4">
        <f t="shared" si="24"/>
        <v>-3.3442876473999572E-2</v>
      </c>
      <c r="H17" s="4">
        <f t="shared" si="24"/>
        <v>-3.4848484848484795E-2</v>
      </c>
      <c r="I17" s="4">
        <f t="shared" si="24"/>
        <v>-2.6796347757046424E-2</v>
      </c>
      <c r="J17" s="4">
        <f t="shared" si="24"/>
        <v>-4.3940298507462727E-2</v>
      </c>
      <c r="K17" s="4">
        <f t="shared" si="24"/>
        <v>-4.1399999999999992E-2</v>
      </c>
      <c r="S17" s="4">
        <f t="shared" si="25"/>
        <v>0.4034922915400343</v>
      </c>
      <c r="T17" s="4">
        <f t="shared" si="25"/>
        <v>1.9685814402141677E-3</v>
      </c>
      <c r="U17" s="4">
        <f t="shared" si="25"/>
        <v>-6.2202837046642312E-2</v>
      </c>
      <c r="V17" s="4">
        <f t="shared" si="25"/>
        <v>-3.6034526104081088E-2</v>
      </c>
      <c r="W17" s="4">
        <f t="shared" ref="W17:AF17" si="26">+W5/V5-1</f>
        <v>-0.16665217769277585</v>
      </c>
      <c r="X17" s="4">
        <f t="shared" si="26"/>
        <v>-5.0000000000000155E-2</v>
      </c>
      <c r="Y17" s="4">
        <f t="shared" si="26"/>
        <v>-5.0000000000000155E-2</v>
      </c>
      <c r="Z17" s="4">
        <f t="shared" si="26"/>
        <v>-5.0000000000000044E-2</v>
      </c>
      <c r="AA17" s="4">
        <f t="shared" si="26"/>
        <v>-5.0000000000000044E-2</v>
      </c>
      <c r="AB17" s="4">
        <f t="shared" si="26"/>
        <v>-5.0000000000000044E-2</v>
      </c>
      <c r="AC17" s="4">
        <f t="shared" si="26"/>
        <v>-5.0000000000000044E-2</v>
      </c>
      <c r="AD17" s="4">
        <f t="shared" si="26"/>
        <v>-5.0000000000000044E-2</v>
      </c>
      <c r="AE17" s="4">
        <f t="shared" si="26"/>
        <v>-5.0000000000000044E-2</v>
      </c>
      <c r="AF17" s="4">
        <f t="shared" si="26"/>
        <v>-5.0000000000000044E-2</v>
      </c>
    </row>
    <row r="18" spans="2:34">
      <c r="T18" s="4">
        <f>(T5-T6)/T5</f>
        <v>0.39856182954143582</v>
      </c>
      <c r="U18" s="4">
        <f>(U5-U6)/U5</f>
        <v>0.40739964803486128</v>
      </c>
      <c r="V18" s="4">
        <f>(V5-V6)/V5</f>
        <v>0.40276449621837779</v>
      </c>
      <c r="W18" s="4">
        <f>(W5-W6)/W5</f>
        <v>0.40276449621837784</v>
      </c>
    </row>
    <row r="19" spans="2:34">
      <c r="T19" s="4">
        <f>+T8/T5</f>
        <v>6.6092970254233954E-2</v>
      </c>
      <c r="U19" s="4">
        <f>+U8/U5</f>
        <v>5.6482024637559705E-2</v>
      </c>
      <c r="V19" s="4">
        <f>+V8/V5</f>
        <v>4.0685038685560289E-2</v>
      </c>
      <c r="W19" s="4">
        <f>+W8/W5</f>
        <v>4.0685038685560365E-2</v>
      </c>
    </row>
    <row r="20" spans="2:34">
      <c r="T20" s="4"/>
      <c r="U20" s="4"/>
      <c r="V20" s="4"/>
      <c r="W20" s="4"/>
    </row>
    <row r="21" spans="2:34">
      <c r="T21" s="4"/>
      <c r="U21" s="4"/>
      <c r="V21" s="4"/>
      <c r="W21" s="4"/>
    </row>
    <row r="22" spans="2:34">
      <c r="AG22" s="1" t="s">
        <v>24</v>
      </c>
      <c r="AH22" s="7">
        <v>-0.01</v>
      </c>
    </row>
    <row r="23" spans="2:34">
      <c r="B23" s="1" t="s">
        <v>26</v>
      </c>
      <c r="I23" s="1">
        <f>+I24-I36-I40</f>
        <v>-2550</v>
      </c>
      <c r="U23" s="1">
        <f>+I23</f>
        <v>-2550</v>
      </c>
      <c r="AG23" s="1" t="s">
        <v>25</v>
      </c>
      <c r="AH23" s="7">
        <v>0.1</v>
      </c>
    </row>
    <row r="24" spans="2:34">
      <c r="B24" s="1" t="s">
        <v>33</v>
      </c>
      <c r="I24" s="1">
        <v>315</v>
      </c>
      <c r="AG24" s="1" t="s">
        <v>54</v>
      </c>
      <c r="AH24" s="1">
        <f>NPV(AH23,W12:HX12)</f>
        <v>6107.8270975377127</v>
      </c>
    </row>
    <row r="25" spans="2:34">
      <c r="B25" s="1" t="s">
        <v>34</v>
      </c>
      <c r="I25" s="1">
        <v>224</v>
      </c>
      <c r="AG25" s="1" t="s">
        <v>26</v>
      </c>
      <c r="AH25" s="1">
        <f>+Main!G7-Main!G8</f>
        <v>-1473</v>
      </c>
    </row>
    <row r="26" spans="2:34">
      <c r="B26" s="1" t="s">
        <v>35</v>
      </c>
      <c r="I26" s="1">
        <v>6257</v>
      </c>
      <c r="AG26" s="1" t="s">
        <v>27</v>
      </c>
      <c r="AH26" s="1">
        <f>+SUM(AH24:AH25)</f>
        <v>4634.8270975377127</v>
      </c>
    </row>
    <row r="27" spans="2:34">
      <c r="B27" s="1" t="s">
        <v>36</v>
      </c>
      <c r="I27" s="1">
        <v>416</v>
      </c>
      <c r="AG27" s="1" t="s">
        <v>55</v>
      </c>
      <c r="AH27" s="1">
        <f>+Main!G5</f>
        <v>271.5</v>
      </c>
    </row>
    <row r="28" spans="2:34">
      <c r="B28" s="1" t="s">
        <v>37</v>
      </c>
      <c r="I28" s="1">
        <v>34</v>
      </c>
      <c r="AG28" s="1" t="s">
        <v>56</v>
      </c>
      <c r="AH28" s="1">
        <f>+AH26/AH27</f>
        <v>17.071186362938167</v>
      </c>
    </row>
    <row r="29" spans="2:34">
      <c r="B29" s="1" t="s">
        <v>38</v>
      </c>
      <c r="I29" s="1">
        <v>5161</v>
      </c>
      <c r="AG29" s="1" t="s">
        <v>57</v>
      </c>
      <c r="AH29" s="1">
        <f>+Main!G4</f>
        <v>15.36</v>
      </c>
    </row>
    <row r="30" spans="2:34">
      <c r="B30" s="1" t="s">
        <v>39</v>
      </c>
      <c r="I30" s="1">
        <v>2322</v>
      </c>
      <c r="AH30" s="4">
        <f>+AH28/AH29-1</f>
        <v>0.1114053621704536</v>
      </c>
    </row>
    <row r="31" spans="2:34">
      <c r="B31" s="1" t="s">
        <v>40</v>
      </c>
      <c r="I31" s="1">
        <v>828</v>
      </c>
    </row>
    <row r="32" spans="2:34">
      <c r="B32" s="1" t="s">
        <v>41</v>
      </c>
      <c r="I32" s="1">
        <v>426</v>
      </c>
      <c r="AG32" s="1" t="s">
        <v>28</v>
      </c>
      <c r="AH32" s="8">
        <f>+Main!G9 / V12</f>
        <v>5.6319760479041916</v>
      </c>
    </row>
    <row r="33" spans="2:34">
      <c r="B33" s="1" t="s">
        <v>42</v>
      </c>
      <c r="I33" s="1">
        <v>1310</v>
      </c>
      <c r="AG33" s="1" t="s">
        <v>29</v>
      </c>
      <c r="AH33" s="8">
        <f>+Main!G9 / W12</f>
        <v>6.7582537532904023</v>
      </c>
    </row>
    <row r="34" spans="2:34" s="5" customFormat="1">
      <c r="B34" s="5" t="s">
        <v>43</v>
      </c>
      <c r="I34" s="5">
        <f>+SUM(I24:I33)</f>
        <v>17293</v>
      </c>
      <c r="AG34" s="1" t="s">
        <v>30</v>
      </c>
      <c r="AH34" s="8">
        <f>+Main!G9 / V5</f>
        <v>0.24529427105972354</v>
      </c>
    </row>
    <row r="35" spans="2:34">
      <c r="AG35" s="1" t="s">
        <v>31</v>
      </c>
      <c r="AH35" s="8">
        <f>+Main!G9 / W5</f>
        <v>0.29434800751095347</v>
      </c>
    </row>
    <row r="36" spans="2:34">
      <c r="B36" s="1" t="s">
        <v>44</v>
      </c>
      <c r="I36" s="1">
        <v>92</v>
      </c>
      <c r="AG36" s="1" t="s">
        <v>32</v>
      </c>
      <c r="AH36" s="8">
        <f>+Main!G9 / I44</f>
        <v>1.3608005787316131</v>
      </c>
    </row>
    <row r="37" spans="2:34">
      <c r="B37" s="1" t="s">
        <v>45</v>
      </c>
      <c r="I37" s="1">
        <v>3344</v>
      </c>
    </row>
    <row r="38" spans="2:34">
      <c r="B38" s="1" t="s">
        <v>46</v>
      </c>
      <c r="I38" s="1">
        <v>2337</v>
      </c>
    </row>
    <row r="39" spans="2:34">
      <c r="B39" s="1" t="s">
        <v>37</v>
      </c>
      <c r="I39" s="1">
        <v>0</v>
      </c>
    </row>
    <row r="40" spans="2:34">
      <c r="B40" s="1" t="s">
        <v>47</v>
      </c>
      <c r="I40" s="1">
        <v>2773</v>
      </c>
    </row>
    <row r="41" spans="2:34">
      <c r="B41" s="1" t="s">
        <v>48</v>
      </c>
      <c r="I41" s="1">
        <v>2961</v>
      </c>
    </row>
    <row r="42" spans="2:34">
      <c r="B42" s="1" t="s">
        <v>49</v>
      </c>
      <c r="I42" s="1">
        <v>712</v>
      </c>
    </row>
    <row r="43" spans="2:34">
      <c r="B43" s="1" t="s">
        <v>50</v>
      </c>
      <c r="I43" s="1">
        <v>927</v>
      </c>
    </row>
    <row r="44" spans="2:34">
      <c r="B44" s="1" t="s">
        <v>51</v>
      </c>
      <c r="I44" s="1">
        <v>4147</v>
      </c>
    </row>
    <row r="45" spans="2:34" s="5" customFormat="1">
      <c r="B45" s="5" t="s">
        <v>52</v>
      </c>
      <c r="I45" s="5">
        <f>+SUM(I36:I44)</f>
        <v>17293</v>
      </c>
    </row>
  </sheetData>
  <pageMargins left="0.7" right="0.7" top="0.75" bottom="0.75" header="0.3" footer="0.3"/>
  <ignoredErrors>
    <ignoredError sqref="F5:F13 X8:AE11 V13:AH16 X12:AE12 AG8:AH1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9532-5DA2-E14E-9B43-9B78CA4EED79}">
  <dimension ref="B2:H9"/>
  <sheetViews>
    <sheetView tabSelected="1" zoomScale="200" workbookViewId="0">
      <selection activeCell="C2" sqref="C2"/>
    </sheetView>
  </sheetViews>
  <sheetFormatPr baseColWidth="10" defaultRowHeight="13"/>
  <cols>
    <col min="1" max="1" width="2.1640625" style="1" customWidth="1"/>
    <col min="2" max="2" width="5.1640625" style="1" bestFit="1" customWidth="1"/>
    <col min="3" max="5" width="10.83203125" style="1"/>
    <col min="6" max="6" width="3.6640625" style="1" bestFit="1" customWidth="1"/>
    <col min="7" max="7" width="5.6640625" style="1" bestFit="1" customWidth="1"/>
    <col min="8" max="8" width="5.5" style="1" bestFit="1" customWidth="1"/>
    <col min="9" max="16384" width="10.83203125" style="1"/>
  </cols>
  <sheetData>
    <row r="2" spans="2:8">
      <c r="B2" s="1" t="s">
        <v>58</v>
      </c>
    </row>
    <row r="3" spans="2:8">
      <c r="B3" s="1" t="s">
        <v>59</v>
      </c>
    </row>
    <row r="4" spans="2:8">
      <c r="F4" s="1" t="s">
        <v>8</v>
      </c>
      <c r="G4" s="1">
        <v>15.36</v>
      </c>
    </row>
    <row r="5" spans="2:8">
      <c r="F5" s="1" t="s">
        <v>9</v>
      </c>
      <c r="G5" s="1">
        <v>271.5</v>
      </c>
      <c r="H5" s="1" t="s">
        <v>7</v>
      </c>
    </row>
    <row r="6" spans="2:8">
      <c r="F6" s="1" t="s">
        <v>10</v>
      </c>
      <c r="G6" s="1">
        <f>+G5*G4</f>
        <v>4170.24</v>
      </c>
    </row>
    <row r="7" spans="2:8">
      <c r="F7" s="1" t="s">
        <v>11</v>
      </c>
      <c r="G7" s="1">
        <v>1306</v>
      </c>
      <c r="H7" s="1" t="str">
        <f>+H5</f>
        <v>Q424</v>
      </c>
    </row>
    <row r="8" spans="2:8">
      <c r="F8" s="1" t="s">
        <v>12</v>
      </c>
      <c r="G8" s="1">
        <f>6+2773</f>
        <v>2779</v>
      </c>
      <c r="H8" s="1" t="str">
        <f>+H7</f>
        <v>Q424</v>
      </c>
    </row>
    <row r="9" spans="2:8">
      <c r="F9" s="1" t="s">
        <v>13</v>
      </c>
      <c r="G9" s="1">
        <f>+G6-G7+G8</f>
        <v>5643.24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2025-01-26T18:36:43Z</dcterms:created>
  <dcterms:modified xsi:type="dcterms:W3CDTF">2025-06-04T14:19:42Z</dcterms:modified>
</cp:coreProperties>
</file>