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185A678F-B329-404A-B87D-E3D38A0FCCC4}" xr6:coauthVersionLast="47" xr6:coauthVersionMax="47" xr10:uidLastSave="{00000000-0000-0000-0000-000000000000}"/>
  <bookViews>
    <workbookView xWindow="16100" yWindow="2520" windowWidth="23820" windowHeight="21400" xr2:uid="{CDAA9B9D-33D3-1749-8A18-C4CDDC23E2E4}"/>
  </bookViews>
  <sheets>
    <sheet name="Main" sheetId="1" r:id="rId1"/>
    <sheet name="Compare" sheetId="3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6" i="2"/>
  <c r="F5" i="2"/>
  <c r="F4" i="2"/>
  <c r="C8" i="2"/>
  <c r="G21" i="2" s="1"/>
  <c r="D8" i="2"/>
  <c r="D10" i="2" s="1"/>
  <c r="D13" i="2" s="1"/>
  <c r="D16" i="2" s="1"/>
  <c r="D18" i="2" s="1"/>
  <c r="E8" i="2"/>
  <c r="I21" i="2" s="1"/>
  <c r="I8" i="2"/>
  <c r="J7" i="2"/>
  <c r="J6" i="2"/>
  <c r="J5" i="2"/>
  <c r="J4" i="2"/>
  <c r="G8" i="2"/>
  <c r="G10" i="2" s="1"/>
  <c r="G13" i="2" s="1"/>
  <c r="G16" i="2" s="1"/>
  <c r="G18" i="2" s="1"/>
  <c r="H8" i="2"/>
  <c r="H21" i="2" s="1"/>
  <c r="K8" i="2"/>
  <c r="K10" i="2" s="1"/>
  <c r="K13" i="2" s="1"/>
  <c r="K16" i="2" s="1"/>
  <c r="K18" i="2" s="1"/>
  <c r="L8" i="2"/>
  <c r="S8" i="2"/>
  <c r="J8" i="2" s="1"/>
  <c r="R8" i="2"/>
  <c r="F8" i="2" s="1"/>
  <c r="L10" i="2"/>
  <c r="L13" i="2" s="1"/>
  <c r="L16" i="2" s="1"/>
  <c r="L18" i="2" s="1"/>
  <c r="F17" i="2"/>
  <c r="F15" i="2"/>
  <c r="F14" i="2"/>
  <c r="F12" i="2"/>
  <c r="F11" i="2"/>
  <c r="F9" i="2"/>
  <c r="R21" i="2"/>
  <c r="S21" i="2"/>
  <c r="Q10" i="2"/>
  <c r="Q13" i="2" s="1"/>
  <c r="Q16" i="2" s="1"/>
  <c r="Q18" i="2" s="1"/>
  <c r="R10" i="2"/>
  <c r="R13" i="2" s="1"/>
  <c r="R16" i="2" s="1"/>
  <c r="R18" i="2" s="1"/>
  <c r="J17" i="2"/>
  <c r="J15" i="2"/>
  <c r="J14" i="2"/>
  <c r="J12" i="2"/>
  <c r="J11" i="2"/>
  <c r="J9" i="2"/>
  <c r="S10" i="2"/>
  <c r="S13" i="2" s="1"/>
  <c r="S16" i="2" s="1"/>
  <c r="S18" i="2" s="1"/>
  <c r="I10" i="2"/>
  <c r="I13" i="2" s="1"/>
  <c r="I16" i="2" s="1"/>
  <c r="I18" i="2" s="1"/>
  <c r="H6" i="1"/>
  <c r="H5" i="1"/>
  <c r="C10" i="2" l="1"/>
  <c r="C13" i="2" s="1"/>
  <c r="C16" i="2" s="1"/>
  <c r="C18" i="2" s="1"/>
  <c r="E10" i="2"/>
  <c r="E13" i="2" s="1"/>
  <c r="E16" i="2" s="1"/>
  <c r="E18" i="2" s="1"/>
  <c r="H8" i="1"/>
  <c r="K21" i="2"/>
  <c r="H10" i="2"/>
  <c r="H13" i="2" s="1"/>
  <c r="H16" i="2" s="1"/>
  <c r="H18" i="2" s="1"/>
  <c r="L21" i="2"/>
  <c r="J21" i="2"/>
  <c r="F18" i="2"/>
  <c r="F10" i="2"/>
  <c r="F22" i="2" s="1"/>
  <c r="G22" i="2"/>
  <c r="I22" i="2"/>
  <c r="J18" i="2"/>
  <c r="F13" i="2"/>
  <c r="L22" i="2"/>
  <c r="D22" i="2"/>
  <c r="Q22" i="2"/>
  <c r="C22" i="2"/>
  <c r="K22" i="2"/>
  <c r="F16" i="2"/>
  <c r="E22" i="2"/>
  <c r="R22" i="2"/>
  <c r="S22" i="2"/>
  <c r="J13" i="2"/>
  <c r="H22" i="2" l="1"/>
  <c r="J10" i="2"/>
  <c r="J22" i="2" s="1"/>
  <c r="J16" i="2"/>
</calcChain>
</file>

<file path=xl/sharedStrings.xml><?xml version="1.0" encoding="utf-8"?>
<sst xmlns="http://schemas.openxmlformats.org/spreadsheetml/2006/main" count="93" uniqueCount="87">
  <si>
    <t>P</t>
  </si>
  <si>
    <t>S</t>
  </si>
  <si>
    <t>MC</t>
  </si>
  <si>
    <t>C</t>
  </si>
  <si>
    <t>D</t>
  </si>
  <si>
    <t>EV</t>
  </si>
  <si>
    <t>Q225</t>
  </si>
  <si>
    <t xml:space="preserve">CEO </t>
  </si>
  <si>
    <t xml:space="preserve">CFO 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</si>
  <si>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</si>
  <si>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</si>
  <si>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</si>
  <si>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</si>
  <si>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</si>
  <si>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</si>
  <si>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</si>
  <si>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</si>
  <si>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</si>
  <si>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Q325</t>
  </si>
  <si>
    <t>Q425</t>
  </si>
  <si>
    <t xml:space="preserve">Revenue </t>
  </si>
  <si>
    <t xml:space="preserve">Gross Profit </t>
  </si>
  <si>
    <t>R&amp;d</t>
  </si>
  <si>
    <t>Marketing, G&amp;a</t>
  </si>
  <si>
    <t>Operating Income</t>
  </si>
  <si>
    <t>Other Income</t>
  </si>
  <si>
    <t xml:space="preserve">EBT </t>
  </si>
  <si>
    <t>Interest Expense</t>
  </si>
  <si>
    <t>Taxes</t>
  </si>
  <si>
    <t>Net Income</t>
  </si>
  <si>
    <t>Revenue Y/Y</t>
  </si>
  <si>
    <t>GM%</t>
  </si>
  <si>
    <t>Data Center</t>
  </si>
  <si>
    <t xml:space="preserve">Client </t>
  </si>
  <si>
    <t>Gaming</t>
  </si>
  <si>
    <t>Embedded</t>
  </si>
  <si>
    <t>Q126</t>
  </si>
  <si>
    <t>PR</t>
  </si>
  <si>
    <t xml:space="preserve">Data cetner </t>
  </si>
  <si>
    <t>CPUs: EPYC series (e.g. Genao, bergamo)</t>
  </si>
  <si>
    <t>GPUs: (MI250, MI300A, MI300X)</t>
  </si>
  <si>
    <t>Key Comp: nvda</t>
  </si>
  <si>
    <t>Strengths</t>
  </si>
  <si>
    <t>price/performance: MI300x offers more vram (192GB) than NVDA H100 (80GB), oaften cheaper pr GB</t>
  </si>
  <si>
    <t>open ecosystem - ROCm software stack (open source alternative to CUDA)</t>
  </si>
  <si>
    <t xml:space="preserve">CPU+GPU synergy: can sell both EPYC CPUs and instinct GPUs in same rack </t>
  </si>
  <si>
    <t>Weaknesses</t>
  </si>
  <si>
    <t>Software moat: nvda CUDA ecosystem is mature and sticky; AMD ROCm adoption is improving but not mainstream</t>
  </si>
  <si>
    <t xml:space="preserve">Ecosystem inertia: ai developers are already trained on CUDA, switching costs are high </t>
  </si>
  <si>
    <t>Supply chain lead: nvda has first mover advantage on AI gpu production</t>
  </si>
  <si>
    <t xml:space="preserve">data centerL hyperscalers are gpu constrained, #2 option if nvda supply is short or pciign is too high </t>
  </si>
  <si>
    <t>PC CPUsL cyclical replacement demand, gamining performance wars</t>
  </si>
  <si>
    <t xml:space="preserve">Gaming consoles: fixed multi-year contracts </t>
  </si>
  <si>
    <t>Embedded: industrial customers have long product lifecycles</t>
  </si>
  <si>
    <t>GPU: MI300X</t>
  </si>
  <si>
    <t>VRAM: 192 GB HBM3 - fits larger models in fewer GPUs</t>
  </si>
  <si>
    <t>ComputeL 1.3 PFLOPS FP16</t>
  </si>
  <si>
    <t>Target Mkt: AI training &amp; inference for LLMs</t>
  </si>
  <si>
    <t>Sales Pitch: train bigger models with fewer GPUs; ideal for hyperscalers constrained on rack space or power.</t>
  </si>
  <si>
    <t>NVDA owns AI software hardware stack; AMD = hardware challenger with cheaper/more memory per GPU but weaker softwar eecosystem.</t>
  </si>
  <si>
    <t>Demand?</t>
  </si>
  <si>
    <t xml:space="preserve">Feature </t>
  </si>
  <si>
    <t xml:space="preserve">Launch </t>
  </si>
  <si>
    <t>NVDA H100 (SXM)</t>
  </si>
  <si>
    <t>NVDA B100 (Blackwll)</t>
  </si>
  <si>
    <t>AMD MI300x</t>
  </si>
  <si>
    <t>Process Node</t>
  </si>
  <si>
    <t>VRAM</t>
  </si>
  <si>
    <t xml:space="preserve">Memory </t>
  </si>
  <si>
    <t>FP16/BG16 Throughput</t>
  </si>
  <si>
    <t>Interconnect</t>
  </si>
  <si>
    <t>Power Draw</t>
  </si>
  <si>
    <t xml:space="preserve">Form Factor </t>
  </si>
  <si>
    <t>TSMC-4n</t>
  </si>
  <si>
    <t>TSMC 5nm+6nm</t>
  </si>
  <si>
    <t>80GB</t>
  </si>
  <si>
    <t>192GB</t>
  </si>
  <si>
    <t>3.35TB</t>
  </si>
  <si>
    <t>8TB?</t>
  </si>
  <si>
    <t>CUDA</t>
  </si>
  <si>
    <t>ROCm</t>
  </si>
  <si>
    <t>develoer base</t>
  </si>
  <si>
    <t>millions</t>
  </si>
  <si>
    <t>tens of thousands</t>
  </si>
  <si>
    <t xml:space="preserve">Real world performance </t>
  </si>
  <si>
    <t>H100: used for GPT class models; fully optmized major frameeorks</t>
  </si>
  <si>
    <t>MI300X: can't fit larger batch sizes or entire models in fewer GPUs due to 192GB; VRAM; still ags H100 in raw training throughput per GPU in many benchmnarks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</si>
</sst>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3" fontId="2" fillId="0" borderId="0" xfId="0" applyNumberFormat="1" applyFont="1"/>
    <xf numFmtId="3" fontId="2" fillId="0" borderId="0" xfId="0" applyNumberFormat="1" applyFont="1" applyAlignment="1">
      <alignment horizontal="left" indent="1"/>
    </xf>
    <xf numFmtId="4" fontId="3" fillId="0" borderId="0" xfId="1" applyNumberForma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25400</xdr:colOff>
      <xdr:row>0</xdr:row>
      <xdr:rowOff>101600</xdr:rowOff>
    </xdr:from>
    <xdr:to>
      <xdr:col>12</xdr:col>
      <xdr:colOff>165100</xdr:colOff>
      <xdr:row>53</xdr:row>
      <xdr:rowOff>177800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71614A8-5858-087E-1291-99E9F024AFA1}"/>
            </a:ext>
          </a:extLst>
        </xdr:cNvPr>
        <xdr:cNvCxnSpPr/>
      </xdr:nvCxnSpPr>
      <xdr:spPr>
        <a:xfrm>
          <a:off x="7112000" y="101600"/>
          <a:ext cx="139700" cy="11252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0</xdr:row>
      <xdr:rowOff>0</xdr:rowOff>
    </xdr:from>
    <xdr:to>
      <xdr:col>19</xdr:col>
      <xdr:colOff>114300</xdr:colOff>
      <xdr:row>53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E834012-FFCA-A64A-9FD8-0A0F97E90BCC}"/>
            </a:ext>
          </a:extLst>
        </xdr:cNvPr>
        <xdr:cNvCxnSpPr/>
      </xdr:nvCxnSpPr>
      <xdr:spPr>
        <a:xfrm>
          <a:off x="11849100" y="0"/>
          <a:ext cx="88900" cy="10033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.amd.com/news-events/press-releases/detail/1257/amd-reports-second-quarter-2025-financial-resul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BA99-2962-D14A-8072-E8F9CDC314DB}">
  <dimension ref="B3:K40"/>
  <sheetViews>
    <sheetView tabSelected="1" topLeftCell="D2" zoomScale="248" workbookViewId="0">
      <selection activeCell="I18" sqref="I18"/>
    </sheetView>
  </sheetViews>
  <sheetFormatPr baseColWidth="10" defaultRowHeight="16" x14ac:dyDescent="0.2"/>
  <cols>
    <col min="1" max="1" width="2.33203125" style="1" customWidth="1"/>
    <col min="2" max="2" width="7.6640625" style="1" customWidth="1"/>
    <col min="3" max="6" width="10.83203125" style="1"/>
    <col min="7" max="7" width="4" style="1" bestFit="1" customWidth="1"/>
    <col min="8" max="8" width="7.6640625" style="1" bestFit="1" customWidth="1"/>
    <col min="9" max="9" width="5.5" style="1" bestFit="1" customWidth="1"/>
    <col min="10" max="16384" width="10.83203125" style="1"/>
  </cols>
  <sheetData>
    <row r="3" spans="2:11" x14ac:dyDescent="0.2">
      <c r="B3" s="1" t="s">
        <v>7</v>
      </c>
      <c r="G3" s="1" t="s">
        <v>0</v>
      </c>
      <c r="H3" s="2">
        <v>172.76</v>
      </c>
    </row>
    <row r="4" spans="2:11" x14ac:dyDescent="0.2">
      <c r="B4" s="1" t="s">
        <v>8</v>
      </c>
      <c r="G4" s="1" t="s">
        <v>1</v>
      </c>
      <c r="H4" s="2">
        <v>1622.843689</v>
      </c>
      <c r="I4" s="1" t="s">
        <v>6</v>
      </c>
    </row>
    <row r="5" spans="2:11" x14ac:dyDescent="0.2">
      <c r="G5" s="1" t="s">
        <v>2</v>
      </c>
      <c r="H5" s="2">
        <f>+H3*H4</f>
        <v>280362.47571163997</v>
      </c>
    </row>
    <row r="6" spans="2:11" x14ac:dyDescent="0.2">
      <c r="G6" s="1" t="s">
        <v>3</v>
      </c>
      <c r="H6" s="2">
        <f>4442+1425</f>
        <v>5867</v>
      </c>
      <c r="I6" s="1" t="s">
        <v>6</v>
      </c>
    </row>
    <row r="7" spans="2:11" x14ac:dyDescent="0.2">
      <c r="G7" s="1" t="s">
        <v>4</v>
      </c>
      <c r="H7" s="2">
        <v>3218</v>
      </c>
      <c r="I7" s="1" t="s">
        <v>6</v>
      </c>
    </row>
    <row r="8" spans="2:11" x14ac:dyDescent="0.2">
      <c r="B8" s="1" t="s">
        <v>37</v>
      </c>
      <c r="G8" s="1" t="s">
        <v>5</v>
      </c>
      <c r="H8" s="2">
        <f>+H5-H6+H7</f>
        <v>277713.47571163997</v>
      </c>
    </row>
    <row r="9" spans="2:11" x14ac:dyDescent="0.2">
      <c r="B9" s="9" t="s">
        <v>36</v>
      </c>
      <c r="H9" s="2"/>
      <c r="K9" s="1" t="s">
        <v>38</v>
      </c>
    </row>
    <row r="10" spans="2:11" x14ac:dyDescent="0.2">
      <c r="K10" s="1" t="s">
        <v>39</v>
      </c>
    </row>
    <row r="11" spans="2:11" x14ac:dyDescent="0.2">
      <c r="K11" s="1" t="s">
        <v>40</v>
      </c>
    </row>
    <row r="15" spans="2:11" x14ac:dyDescent="0.2">
      <c r="K15" s="1" t="s">
        <v>41</v>
      </c>
    </row>
    <row r="16" spans="2:11" x14ac:dyDescent="0.2">
      <c r="K16" s="1" t="s">
        <v>42</v>
      </c>
    </row>
    <row r="17" spans="11:11" x14ac:dyDescent="0.2">
      <c r="K17" s="1" t="s">
        <v>43</v>
      </c>
    </row>
    <row r="18" spans="11:11" x14ac:dyDescent="0.2">
      <c r="K18" s="1" t="s">
        <v>44</v>
      </c>
    </row>
    <row r="19" spans="11:11" x14ac:dyDescent="0.2">
      <c r="K19" s="1" t="s">
        <v>45</v>
      </c>
    </row>
    <row r="21" spans="11:11" x14ac:dyDescent="0.2">
      <c r="K21" s="1" t="s">
        <v>46</v>
      </c>
    </row>
    <row r="22" spans="11:11" x14ac:dyDescent="0.2">
      <c r="K22" s="1" t="s">
        <v>47</v>
      </c>
    </row>
    <row r="23" spans="11:11" x14ac:dyDescent="0.2">
      <c r="K23" s="1" t="s">
        <v>48</v>
      </c>
    </row>
    <row r="24" spans="11:11" x14ac:dyDescent="0.2">
      <c r="K24" s="1" t="s">
        <v>49</v>
      </c>
    </row>
    <row r="26" spans="11:11" x14ac:dyDescent="0.2">
      <c r="K26" s="1" t="s">
        <v>60</v>
      </c>
    </row>
    <row r="27" spans="11:11" x14ac:dyDescent="0.2">
      <c r="K27" s="1" t="s">
        <v>50</v>
      </c>
    </row>
    <row r="28" spans="11:11" x14ac:dyDescent="0.2">
      <c r="K28" s="1" t="s">
        <v>51</v>
      </c>
    </row>
    <row r="29" spans="11:11" x14ac:dyDescent="0.2">
      <c r="K29" s="1" t="s">
        <v>52</v>
      </c>
    </row>
    <row r="30" spans="11:11" x14ac:dyDescent="0.2">
      <c r="K30" s="1" t="s">
        <v>53</v>
      </c>
    </row>
    <row r="34" spans="11:11" x14ac:dyDescent="0.2">
      <c r="K34" s="10" t="s">
        <v>54</v>
      </c>
    </row>
    <row r="35" spans="11:11" x14ac:dyDescent="0.2">
      <c r="K35" s="1" t="s">
        <v>55</v>
      </c>
    </row>
    <row r="36" spans="11:11" x14ac:dyDescent="0.2">
      <c r="K36" s="1" t="s">
        <v>56</v>
      </c>
    </row>
    <row r="37" spans="11:11" x14ac:dyDescent="0.2">
      <c r="K37" s="1" t="s">
        <v>57</v>
      </c>
    </row>
    <row r="38" spans="11:11" x14ac:dyDescent="0.2">
      <c r="K38" s="1" t="s">
        <v>58</v>
      </c>
    </row>
    <row r="40" spans="11:11" x14ac:dyDescent="0.2">
      <c r="K40" s="1" t="s">
        <v>59</v>
      </c>
    </row>
  </sheetData>
  <hyperlinks>
    <hyperlink ref="B9" r:id="rId1" xr:uid="{893A3790-5B39-624F-9CCD-078084653E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1A85-47E6-9643-BF90-9C207CE3F9CF}">
  <dimension ref="A3:E23"/>
  <sheetViews>
    <sheetView workbookViewId="0">
      <selection activeCell="B25" sqref="B25"/>
    </sheetView>
  </sheetViews>
  <sheetFormatPr baseColWidth="10" defaultRowHeight="16" x14ac:dyDescent="0.2"/>
  <cols>
    <col min="1" max="1" width="12.33203125" bestFit="1" customWidth="1"/>
  </cols>
  <sheetData>
    <row r="3" spans="2:5" x14ac:dyDescent="0.2">
      <c r="B3" t="s">
        <v>61</v>
      </c>
      <c r="C3" t="s">
        <v>63</v>
      </c>
      <c r="D3" t="s">
        <v>64</v>
      </c>
      <c r="E3" t="s">
        <v>65</v>
      </c>
    </row>
    <row r="4" spans="2:5" x14ac:dyDescent="0.2">
      <c r="B4" t="s">
        <v>62</v>
      </c>
      <c r="C4">
        <v>2022</v>
      </c>
    </row>
    <row r="5" spans="2:5" x14ac:dyDescent="0.2">
      <c r="B5" t="s">
        <v>66</v>
      </c>
      <c r="C5" t="s">
        <v>73</v>
      </c>
      <c r="D5" t="s">
        <v>73</v>
      </c>
      <c r="E5" t="s">
        <v>74</v>
      </c>
    </row>
    <row r="6" spans="2:5" x14ac:dyDescent="0.2">
      <c r="B6" t="s">
        <v>67</v>
      </c>
      <c r="C6" t="s">
        <v>75</v>
      </c>
      <c r="D6" t="s">
        <v>76</v>
      </c>
      <c r="E6" t="s">
        <v>76</v>
      </c>
    </row>
    <row r="7" spans="2:5" x14ac:dyDescent="0.2">
      <c r="B7" t="s">
        <v>68</v>
      </c>
      <c r="C7" t="s">
        <v>77</v>
      </c>
      <c r="D7" t="s">
        <v>78</v>
      </c>
    </row>
    <row r="8" spans="2:5" x14ac:dyDescent="0.2">
      <c r="B8" t="s">
        <v>69</v>
      </c>
    </row>
    <row r="9" spans="2:5" x14ac:dyDescent="0.2">
      <c r="B9" t="s">
        <v>70</v>
      </c>
    </row>
    <row r="10" spans="2:5" x14ac:dyDescent="0.2">
      <c r="B10" t="s">
        <v>71</v>
      </c>
    </row>
    <row r="11" spans="2:5" x14ac:dyDescent="0.2">
      <c r="B11" t="s">
        <v>72</v>
      </c>
    </row>
    <row r="16" spans="2:5" x14ac:dyDescent="0.2">
      <c r="B16" t="s">
        <v>79</v>
      </c>
      <c r="C16" t="s">
        <v>80</v>
      </c>
    </row>
    <row r="17" spans="1:3" x14ac:dyDescent="0.2">
      <c r="A17" t="s">
        <v>81</v>
      </c>
      <c r="B17" t="s">
        <v>82</v>
      </c>
      <c r="C17" t="s">
        <v>83</v>
      </c>
    </row>
    <row r="21" spans="1:3" x14ac:dyDescent="0.2">
      <c r="B21" t="s">
        <v>84</v>
      </c>
    </row>
    <row r="22" spans="1:3" x14ac:dyDescent="0.2">
      <c r="B22" t="s">
        <v>85</v>
      </c>
    </row>
    <row r="23" spans="1:3" x14ac:dyDescent="0.2">
      <c r="B2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E10E-D8F4-8947-B09B-BE562577082B}">
  <dimension ref="B2:S22"/>
  <sheetViews>
    <sheetView zoomScale="136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L11" sqref="L11"/>
    </sheetView>
  </sheetViews>
  <sheetFormatPr baseColWidth="10" defaultRowHeight="16" x14ac:dyDescent="0.2"/>
  <cols>
    <col min="1" max="1" width="1.83203125" style="2" customWidth="1"/>
    <col min="2" max="2" width="19" style="2" bestFit="1" customWidth="1"/>
    <col min="3" max="4" width="6.5" style="2" bestFit="1" customWidth="1"/>
    <col min="5" max="5" width="7.5" style="2" bestFit="1" customWidth="1"/>
    <col min="6" max="6" width="8.5" style="2" bestFit="1" customWidth="1"/>
    <col min="7" max="9" width="7.5" style="2" bestFit="1" customWidth="1"/>
    <col min="10" max="10" width="8.5" style="2" bestFit="1" customWidth="1"/>
    <col min="11" max="12" width="7.5" style="2" bestFit="1" customWidth="1"/>
    <col min="13" max="14" width="5.5" style="2" bestFit="1" customWidth="1"/>
    <col min="15" max="15" width="5" style="2" customWidth="1"/>
    <col min="16" max="16" width="5.6640625" style="2" customWidth="1"/>
    <col min="17" max="19" width="8.5" style="2" bestFit="1" customWidth="1"/>
    <col min="20" max="16384" width="10.83203125" style="2"/>
  </cols>
  <sheetData>
    <row r="2" spans="2:19" s="5" customFormat="1" x14ac:dyDescent="0.2">
      <c r="C2" s="5">
        <v>45017</v>
      </c>
      <c r="D2" s="5">
        <v>45108</v>
      </c>
      <c r="E2" s="5">
        <v>45199</v>
      </c>
      <c r="F2" s="5">
        <v>45290</v>
      </c>
      <c r="G2" s="5">
        <v>45381</v>
      </c>
      <c r="H2" s="5">
        <v>45472</v>
      </c>
      <c r="I2" s="5">
        <v>45563</v>
      </c>
      <c r="J2" s="5">
        <v>45654</v>
      </c>
      <c r="K2" s="5">
        <v>45745</v>
      </c>
      <c r="L2" s="5">
        <v>7685</v>
      </c>
      <c r="Q2" s="5">
        <v>44926</v>
      </c>
      <c r="R2" s="5">
        <v>45290</v>
      </c>
      <c r="S2" s="5">
        <v>45654</v>
      </c>
    </row>
    <row r="3" spans="2:19" s="6" customFormat="1" x14ac:dyDescent="0.2"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6</v>
      </c>
      <c r="M3" s="6" t="s">
        <v>18</v>
      </c>
      <c r="N3" s="6" t="s">
        <v>19</v>
      </c>
      <c r="Q3" s="6">
        <v>2022</v>
      </c>
      <c r="R3" s="6">
        <v>2023</v>
      </c>
      <c r="S3" s="6">
        <v>2024</v>
      </c>
    </row>
    <row r="4" spans="2:19" x14ac:dyDescent="0.2">
      <c r="B4" s="2" t="s">
        <v>32</v>
      </c>
      <c r="C4" s="2">
        <v>1295</v>
      </c>
      <c r="D4" s="2">
        <v>1321</v>
      </c>
      <c r="E4" s="2">
        <v>1598</v>
      </c>
      <c r="F4" s="2">
        <f>+R4-SUM(C4:E4)</f>
        <v>2282</v>
      </c>
      <c r="G4" s="2">
        <v>2337</v>
      </c>
      <c r="H4" s="2">
        <v>2834</v>
      </c>
      <c r="I4" s="2">
        <v>3549</v>
      </c>
      <c r="J4" s="2">
        <f t="shared" ref="J4:J18" si="0">+S4-SUM(G4:I4)</f>
        <v>3859</v>
      </c>
      <c r="K4" s="2">
        <v>3674</v>
      </c>
      <c r="L4" s="2">
        <v>3240</v>
      </c>
      <c r="R4" s="2">
        <v>6496</v>
      </c>
      <c r="S4" s="2">
        <v>12579</v>
      </c>
    </row>
    <row r="5" spans="2:19" s="7" customFormat="1" ht="14" x14ac:dyDescent="0.2">
      <c r="B5" s="8" t="s">
        <v>33</v>
      </c>
      <c r="C5" s="7">
        <v>739</v>
      </c>
      <c r="D5" s="7">
        <v>998</v>
      </c>
      <c r="E5" s="7">
        <v>1453</v>
      </c>
      <c r="F5" s="7">
        <f>+R5-SUM(C5:E5)</f>
        <v>1461</v>
      </c>
      <c r="G5" s="7">
        <v>1368</v>
      </c>
      <c r="H5" s="7">
        <v>1492</v>
      </c>
      <c r="I5" s="7">
        <v>1881</v>
      </c>
      <c r="J5" s="7">
        <f t="shared" si="0"/>
        <v>2313</v>
      </c>
      <c r="K5" s="7">
        <v>2294</v>
      </c>
      <c r="L5" s="7">
        <v>2499</v>
      </c>
      <c r="R5" s="7">
        <v>4651</v>
      </c>
      <c r="S5" s="7">
        <v>7054</v>
      </c>
    </row>
    <row r="6" spans="2:19" s="7" customFormat="1" ht="14" x14ac:dyDescent="0.2">
      <c r="B6" s="8" t="s">
        <v>34</v>
      </c>
      <c r="C6" s="7">
        <v>1757</v>
      </c>
      <c r="D6" s="7">
        <v>1581</v>
      </c>
      <c r="E6" s="7">
        <v>1506</v>
      </c>
      <c r="F6" s="7">
        <f>+R6-SUM(C6:E6)</f>
        <v>1368</v>
      </c>
      <c r="G6" s="7">
        <v>922</v>
      </c>
      <c r="H6" s="7">
        <v>648</v>
      </c>
      <c r="I6" s="7">
        <v>462</v>
      </c>
      <c r="J6" s="7">
        <f t="shared" si="0"/>
        <v>563</v>
      </c>
      <c r="K6" s="7">
        <v>647</v>
      </c>
      <c r="L6" s="7">
        <v>1122</v>
      </c>
      <c r="R6" s="7">
        <v>6212</v>
      </c>
      <c r="S6" s="7">
        <v>2595</v>
      </c>
    </row>
    <row r="7" spans="2:19" x14ac:dyDescent="0.2">
      <c r="B7" s="2" t="s">
        <v>35</v>
      </c>
      <c r="C7" s="2">
        <v>1562</v>
      </c>
      <c r="D7" s="2">
        <v>1459</v>
      </c>
      <c r="E7" s="2">
        <v>1243</v>
      </c>
      <c r="F7" s="2">
        <f>+R7-SUM(C7:E7)</f>
        <v>1057</v>
      </c>
      <c r="G7" s="2">
        <v>846</v>
      </c>
      <c r="H7" s="2">
        <v>861</v>
      </c>
      <c r="I7" s="2">
        <v>927</v>
      </c>
      <c r="J7" s="2">
        <f t="shared" si="0"/>
        <v>923</v>
      </c>
      <c r="K7" s="2">
        <v>823</v>
      </c>
      <c r="L7" s="2">
        <v>824</v>
      </c>
      <c r="R7" s="2">
        <v>5321</v>
      </c>
      <c r="S7" s="2">
        <v>3557</v>
      </c>
    </row>
    <row r="8" spans="2:19" x14ac:dyDescent="0.2">
      <c r="B8" s="2" t="s">
        <v>20</v>
      </c>
      <c r="C8" s="2">
        <f>SUM(C4:C7)</f>
        <v>5353</v>
      </c>
      <c r="D8" s="2">
        <f>SUM(D4:D7)</f>
        <v>5359</v>
      </c>
      <c r="E8" s="2">
        <f>SUM(E4:E7)</f>
        <v>5800</v>
      </c>
      <c r="F8" s="2">
        <f>+R8-SUM(C8:E8)</f>
        <v>6168</v>
      </c>
      <c r="G8" s="2">
        <f>SUM(G4:G7)</f>
        <v>5473</v>
      </c>
      <c r="H8" s="2">
        <f>SUM(H4:H7)</f>
        <v>5835</v>
      </c>
      <c r="I8" s="2">
        <f>SUM(I4:I7)</f>
        <v>6819</v>
      </c>
      <c r="J8" s="2">
        <f t="shared" si="0"/>
        <v>7658</v>
      </c>
      <c r="K8" s="2">
        <f>SUM(K4:K7)</f>
        <v>7438</v>
      </c>
      <c r="L8" s="2">
        <f>SUM(L4:L7)</f>
        <v>7685</v>
      </c>
      <c r="Q8" s="2">
        <v>23601</v>
      </c>
      <c r="R8" s="2">
        <f>SUM(R4:R7)</f>
        <v>22680</v>
      </c>
      <c r="S8" s="2">
        <f>SUM(S4:S7)</f>
        <v>25785</v>
      </c>
    </row>
    <row r="9" spans="2:19" x14ac:dyDescent="0.2">
      <c r="B9" s="2" t="s">
        <v>3</v>
      </c>
      <c r="C9" s="2">
        <v>2689</v>
      </c>
      <c r="D9" s="2">
        <v>2704</v>
      </c>
      <c r="E9" s="2">
        <v>2843</v>
      </c>
      <c r="F9" s="2">
        <f t="shared" ref="F9:F18" si="1">+R9-SUM(C9:E9)</f>
        <v>3042</v>
      </c>
      <c r="G9" s="2">
        <v>2683</v>
      </c>
      <c r="H9" s="2">
        <v>2740</v>
      </c>
      <c r="I9" s="2">
        <v>3167</v>
      </c>
      <c r="J9" s="2">
        <f t="shared" si="0"/>
        <v>3524</v>
      </c>
      <c r="K9" s="2">
        <v>3451</v>
      </c>
      <c r="L9" s="2">
        <v>4366</v>
      </c>
      <c r="Q9" s="2">
        <v>11550</v>
      </c>
      <c r="R9" s="2">
        <v>11278</v>
      </c>
      <c r="S9" s="2">
        <v>12114</v>
      </c>
    </row>
    <row r="10" spans="2:19" x14ac:dyDescent="0.2">
      <c r="B10" s="2" t="s">
        <v>21</v>
      </c>
      <c r="C10" s="2">
        <f>+C8-C9</f>
        <v>2664</v>
      </c>
      <c r="D10" s="2">
        <f>+D8-D9</f>
        <v>2655</v>
      </c>
      <c r="E10" s="2">
        <f>+E8-E9</f>
        <v>2957</v>
      </c>
      <c r="F10" s="2">
        <f t="shared" si="1"/>
        <v>3126</v>
      </c>
      <c r="G10" s="2">
        <f>+G8-G9</f>
        <v>2790</v>
      </c>
      <c r="H10" s="2">
        <f>+H8-H9</f>
        <v>3095</v>
      </c>
      <c r="I10" s="2">
        <f>+I8-I9</f>
        <v>3652</v>
      </c>
      <c r="J10" s="2">
        <f t="shared" si="0"/>
        <v>4134</v>
      </c>
      <c r="K10" s="2">
        <f>+K8-K9</f>
        <v>3987</v>
      </c>
      <c r="L10" s="2">
        <f>+L8-L9</f>
        <v>3319</v>
      </c>
      <c r="Q10" s="2">
        <f>+Q8-Q9</f>
        <v>12051</v>
      </c>
      <c r="R10" s="2">
        <f>+R8-R9</f>
        <v>11402</v>
      </c>
      <c r="S10" s="2">
        <f>+S8-S9</f>
        <v>13671</v>
      </c>
    </row>
    <row r="11" spans="2:19" x14ac:dyDescent="0.2">
      <c r="B11" s="2" t="s">
        <v>22</v>
      </c>
      <c r="C11" s="2">
        <v>1411</v>
      </c>
      <c r="D11" s="2">
        <v>1443</v>
      </c>
      <c r="E11" s="2">
        <v>1507</v>
      </c>
      <c r="F11" s="2">
        <f t="shared" si="1"/>
        <v>1511</v>
      </c>
      <c r="G11" s="2">
        <v>1525</v>
      </c>
      <c r="H11" s="2">
        <v>1583</v>
      </c>
      <c r="I11" s="2">
        <v>1636</v>
      </c>
      <c r="J11" s="2">
        <f t="shared" si="0"/>
        <v>1712</v>
      </c>
      <c r="K11" s="2">
        <v>1728</v>
      </c>
      <c r="L11" s="2">
        <v>1894</v>
      </c>
      <c r="Q11" s="2">
        <v>5005</v>
      </c>
      <c r="R11" s="2">
        <v>5872</v>
      </c>
      <c r="S11" s="2">
        <v>6456</v>
      </c>
    </row>
    <row r="12" spans="2:19" x14ac:dyDescent="0.2">
      <c r="B12" s="2" t="s">
        <v>23</v>
      </c>
      <c r="C12" s="2">
        <v>585</v>
      </c>
      <c r="D12" s="2">
        <v>547</v>
      </c>
      <c r="E12" s="2">
        <v>576</v>
      </c>
      <c r="F12" s="2">
        <f t="shared" si="1"/>
        <v>644</v>
      </c>
      <c r="G12" s="2">
        <v>607</v>
      </c>
      <c r="H12" s="2">
        <v>640</v>
      </c>
      <c r="I12" s="2">
        <v>721</v>
      </c>
      <c r="J12" s="2">
        <f t="shared" si="0"/>
        <v>815</v>
      </c>
      <c r="K12" s="2">
        <v>886</v>
      </c>
      <c r="L12" s="2">
        <v>991</v>
      </c>
      <c r="Q12" s="2">
        <v>2336</v>
      </c>
      <c r="R12" s="2">
        <v>2352</v>
      </c>
      <c r="S12" s="2">
        <v>2783</v>
      </c>
    </row>
    <row r="13" spans="2:19" x14ac:dyDescent="0.2">
      <c r="B13" s="2" t="s">
        <v>24</v>
      </c>
      <c r="C13" s="2">
        <f>+C10-SUM(C11:C12)</f>
        <v>668</v>
      </c>
      <c r="D13" s="2">
        <f>+D10-SUM(D11:D12)</f>
        <v>665</v>
      </c>
      <c r="E13" s="2">
        <f>+E10-SUM(E11:E12)</f>
        <v>874</v>
      </c>
      <c r="F13" s="2">
        <f t="shared" si="1"/>
        <v>971</v>
      </c>
      <c r="G13" s="2">
        <f>+G10-SUM(G11:G12)</f>
        <v>658</v>
      </c>
      <c r="H13" s="2">
        <f>+H10-SUM(H11:H12)</f>
        <v>872</v>
      </c>
      <c r="I13" s="2">
        <f>+I10-SUM(I11:I12)</f>
        <v>1295</v>
      </c>
      <c r="J13" s="2">
        <f t="shared" si="0"/>
        <v>1607</v>
      </c>
      <c r="K13" s="2">
        <f>+K10-SUM(K11:K12)</f>
        <v>1373</v>
      </c>
      <c r="L13" s="2">
        <f>+L10-SUM(L11:L12)</f>
        <v>434</v>
      </c>
      <c r="Q13" s="2">
        <f>+Q10-SUM(Q11:Q12)</f>
        <v>4710</v>
      </c>
      <c r="R13" s="2">
        <f>+R10-SUM(R11:R12)</f>
        <v>3178</v>
      </c>
      <c r="S13" s="2">
        <f>+S10-SUM(S11:S12)</f>
        <v>4432</v>
      </c>
    </row>
    <row r="14" spans="2:19" x14ac:dyDescent="0.2">
      <c r="B14" s="2" t="s">
        <v>27</v>
      </c>
      <c r="C14" s="2">
        <v>-25</v>
      </c>
      <c r="D14" s="2">
        <v>-28</v>
      </c>
      <c r="E14" s="2">
        <v>-26</v>
      </c>
      <c r="F14" s="2">
        <f t="shared" si="1"/>
        <v>-27</v>
      </c>
      <c r="G14" s="2">
        <v>-25</v>
      </c>
      <c r="H14" s="2">
        <v>-25</v>
      </c>
      <c r="I14" s="2">
        <v>-23</v>
      </c>
      <c r="J14" s="2">
        <f t="shared" si="0"/>
        <v>-19</v>
      </c>
      <c r="K14" s="2">
        <v>-20</v>
      </c>
      <c r="L14" s="2">
        <v>-38</v>
      </c>
      <c r="Q14" s="2">
        <v>-88</v>
      </c>
      <c r="R14" s="2">
        <v>-106</v>
      </c>
      <c r="S14" s="2">
        <v>-92</v>
      </c>
    </row>
    <row r="15" spans="2:19" x14ac:dyDescent="0.2">
      <c r="B15" s="2" t="s">
        <v>25</v>
      </c>
      <c r="C15" s="2">
        <v>43</v>
      </c>
      <c r="D15" s="2">
        <v>46</v>
      </c>
      <c r="E15" s="2">
        <v>59</v>
      </c>
      <c r="F15" s="2">
        <f t="shared" si="1"/>
        <v>49</v>
      </c>
      <c r="G15" s="2">
        <v>53</v>
      </c>
      <c r="H15" s="2">
        <v>55</v>
      </c>
      <c r="I15" s="2">
        <v>36</v>
      </c>
      <c r="J15" s="2">
        <f t="shared" si="0"/>
        <v>37</v>
      </c>
      <c r="K15" s="2">
        <v>39</v>
      </c>
      <c r="L15" s="2">
        <v>98</v>
      </c>
      <c r="Q15" s="2">
        <v>8</v>
      </c>
      <c r="R15" s="2">
        <v>197</v>
      </c>
      <c r="S15" s="2">
        <v>181</v>
      </c>
    </row>
    <row r="16" spans="2:19" x14ac:dyDescent="0.2">
      <c r="B16" s="2" t="s">
        <v>26</v>
      </c>
      <c r="C16" s="2">
        <f>+SUM(C13:C15)</f>
        <v>686</v>
      </c>
      <c r="D16" s="2">
        <f>+SUM(D13:D15)</f>
        <v>683</v>
      </c>
      <c r="E16" s="2">
        <f>+SUM(E13:E15)</f>
        <v>907</v>
      </c>
      <c r="F16" s="2">
        <f t="shared" si="1"/>
        <v>993</v>
      </c>
      <c r="G16" s="2">
        <f>+SUM(G13:G15)</f>
        <v>686</v>
      </c>
      <c r="H16" s="2">
        <f>+SUM(H13:H15)</f>
        <v>902</v>
      </c>
      <c r="I16" s="2">
        <f>+SUM(I13:I15)</f>
        <v>1308</v>
      </c>
      <c r="J16" s="2">
        <f t="shared" si="0"/>
        <v>1625</v>
      </c>
      <c r="K16" s="2">
        <f>+SUM(K13:K15)</f>
        <v>1392</v>
      </c>
      <c r="L16" s="2">
        <f>+SUM(L13:L15)</f>
        <v>494</v>
      </c>
      <c r="Q16" s="2">
        <f>+SUM(Q13:Q15)</f>
        <v>4630</v>
      </c>
      <c r="R16" s="2">
        <f>+SUM(R13:R15)</f>
        <v>3269</v>
      </c>
      <c r="S16" s="2">
        <f>+SUM(S13:S15)</f>
        <v>4521</v>
      </c>
    </row>
    <row r="17" spans="2:19" x14ac:dyDescent="0.2">
      <c r="B17" s="2" t="s">
        <v>28</v>
      </c>
      <c r="C17" s="2">
        <v>13</v>
      </c>
      <c r="D17" s="2">
        <v>-23</v>
      </c>
      <c r="E17" s="2">
        <v>-39</v>
      </c>
      <c r="F17" s="2">
        <f t="shared" si="1"/>
        <v>-297</v>
      </c>
      <c r="G17" s="2">
        <v>-52</v>
      </c>
      <c r="H17" s="2">
        <v>41</v>
      </c>
      <c r="I17" s="2">
        <v>-27</v>
      </c>
      <c r="J17" s="2">
        <f t="shared" si="0"/>
        <v>419</v>
      </c>
      <c r="K17" s="2">
        <v>123</v>
      </c>
      <c r="L17" s="2">
        <v>-834</v>
      </c>
      <c r="Q17" s="2">
        <v>-122</v>
      </c>
      <c r="R17" s="2">
        <v>-346</v>
      </c>
      <c r="S17" s="2">
        <v>381</v>
      </c>
    </row>
    <row r="18" spans="2:19" x14ac:dyDescent="0.2">
      <c r="B18" s="2" t="s">
        <v>29</v>
      </c>
      <c r="C18" s="2">
        <f>+C16-C17</f>
        <v>673</v>
      </c>
      <c r="D18" s="2">
        <f>+D16-D17</f>
        <v>706</v>
      </c>
      <c r="E18" s="2">
        <f>+E16-E17</f>
        <v>946</v>
      </c>
      <c r="F18" s="2">
        <f t="shared" si="1"/>
        <v>1290</v>
      </c>
      <c r="G18" s="2">
        <f>+G16-G17</f>
        <v>738</v>
      </c>
      <c r="H18" s="2">
        <f>+H16-H17</f>
        <v>861</v>
      </c>
      <c r="I18" s="2">
        <f>+I16-I17</f>
        <v>1335</v>
      </c>
      <c r="J18" s="2">
        <f t="shared" si="0"/>
        <v>1206</v>
      </c>
      <c r="K18" s="2">
        <f>+K16-K17</f>
        <v>1269</v>
      </c>
      <c r="L18" s="2">
        <f>+L16-L17</f>
        <v>1328</v>
      </c>
      <c r="Q18" s="2">
        <f>+Q16-Q17</f>
        <v>4752</v>
      </c>
      <c r="R18" s="2">
        <f>+R16-R17</f>
        <v>3615</v>
      </c>
      <c r="S18" s="2">
        <f>+S16-S17</f>
        <v>4140</v>
      </c>
    </row>
    <row r="21" spans="2:19" s="4" customFormat="1" x14ac:dyDescent="0.2">
      <c r="B21" s="4" t="s">
        <v>30</v>
      </c>
      <c r="G21" s="4">
        <f t="shared" ref="G21:L21" si="2">+G8/C8-1</f>
        <v>2.2417336073230043E-2</v>
      </c>
      <c r="H21" s="4">
        <f t="shared" si="2"/>
        <v>8.882254151894009E-2</v>
      </c>
      <c r="I21" s="4">
        <f t="shared" si="2"/>
        <v>0.17568965517241386</v>
      </c>
      <c r="J21" s="4">
        <f t="shared" si="2"/>
        <v>0.24156939040207526</v>
      </c>
      <c r="K21" s="4">
        <f t="shared" si="2"/>
        <v>0.35903526402338759</v>
      </c>
      <c r="L21" s="4">
        <f t="shared" si="2"/>
        <v>0.31705227077977716</v>
      </c>
      <c r="R21" s="4">
        <f>+R8/Q8-1</f>
        <v>-3.9023770179229644E-2</v>
      </c>
      <c r="S21" s="4">
        <f>+S8/R8-1</f>
        <v>0.13690476190476186</v>
      </c>
    </row>
    <row r="22" spans="2:19" x14ac:dyDescent="0.2">
      <c r="B22" s="2" t="s">
        <v>31</v>
      </c>
      <c r="C22" s="3">
        <f t="shared" ref="C22:K22" si="3">+C10/C8</f>
        <v>0.49766486082570521</v>
      </c>
      <c r="D22" s="3">
        <f t="shared" si="3"/>
        <v>0.49542825153946629</v>
      </c>
      <c r="E22" s="3">
        <f t="shared" si="3"/>
        <v>0.5098275862068965</v>
      </c>
      <c r="F22" s="3">
        <f t="shared" si="3"/>
        <v>0.50680933852140075</v>
      </c>
      <c r="G22" s="3">
        <f t="shared" si="3"/>
        <v>0.5097752603690846</v>
      </c>
      <c r="H22" s="3">
        <f t="shared" si="3"/>
        <v>0.53041988003427587</v>
      </c>
      <c r="I22" s="3">
        <f t="shared" si="3"/>
        <v>0.53556239917876525</v>
      </c>
      <c r="J22" s="3">
        <f t="shared" si="3"/>
        <v>0.53982763123530952</v>
      </c>
      <c r="K22" s="3">
        <f t="shared" si="3"/>
        <v>0.53603119118042486</v>
      </c>
      <c r="L22" s="3">
        <f>+L10/L8</f>
        <v>0.43188028627195835</v>
      </c>
      <c r="Q22" s="3">
        <f>+Q10/Q8</f>
        <v>0.51061395703571888</v>
      </c>
      <c r="R22" s="3">
        <f>+R10/R8</f>
        <v>0.5027336860670194</v>
      </c>
      <c r="S22" s="3">
        <f>+S10/S8</f>
        <v>0.53019197207678881</v>
      </c>
    </row>
  </sheetData>
  <pageMargins left="0.7" right="0.7" top="0.75" bottom="0.75" header="0.3" footer="0.3"/>
  <ignoredErrors>
    <ignoredError sqref="B10:J27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Compare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2025-08-10T03:21:41Z</dcterms:created>
  <dcterms:modified xsi:type="dcterms:W3CDTF">2025-08-12T02:44:24Z</dcterms:modified>
</cp:coreProperties>
</file>