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6F5F5DC2-A287-CD40-8C85-9473386BEDD7}" xr6:coauthVersionLast="47" xr6:coauthVersionMax="47" xr10:uidLastSave="{00000000-0000-0000-0000-000000000000}"/>
  <bookViews>
    <workbookView xWindow="20700" yWindow="580" windowWidth="24100" windowHeight="24620" activeTab="1" xr2:uid="{C080E77C-0EAD-A94A-B00E-ECE566F422A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M6" i="2"/>
  <c r="AF32" i="2"/>
  <c r="AF30" i="2"/>
  <c r="HS3" i="2"/>
  <c r="HT3" i="2" s="1"/>
  <c r="HU3" i="2" s="1"/>
  <c r="HV3" i="2" s="1"/>
  <c r="GM3" i="2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FQ3" i="2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DX3" i="2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AH3" i="2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AG3" i="2"/>
  <c r="AF3" i="2"/>
  <c r="AE3" i="2"/>
  <c r="AD3" i="2"/>
  <c r="AC3" i="2"/>
  <c r="AB3" i="2"/>
  <c r="AA3" i="2"/>
  <c r="Z3" i="2"/>
  <c r="Y3" i="2"/>
  <c r="X3" i="2"/>
  <c r="W3" i="2"/>
  <c r="V3" i="2"/>
  <c r="U6" i="2"/>
  <c r="U24" i="2" s="1"/>
  <c r="L6" i="2"/>
  <c r="L9" i="2" s="1"/>
  <c r="L29" i="2" s="1"/>
  <c r="K6" i="2"/>
  <c r="I6" i="2"/>
  <c r="I9" i="2" s="1"/>
  <c r="I12" i="2" s="1"/>
  <c r="I15" i="2" s="1"/>
  <c r="I17" i="2" s="1"/>
  <c r="I19" i="2" s="1"/>
  <c r="H6" i="2"/>
  <c r="H9" i="2" s="1"/>
  <c r="H12" i="2" s="1"/>
  <c r="H15" i="2" s="1"/>
  <c r="H17" i="2" s="1"/>
  <c r="H19" i="2" s="1"/>
  <c r="G6" i="2"/>
  <c r="G9" i="2" s="1"/>
  <c r="G12" i="2" s="1"/>
  <c r="G15" i="2" s="1"/>
  <c r="G17" i="2" s="1"/>
  <c r="G19" i="2" s="1"/>
  <c r="C6" i="2"/>
  <c r="C9" i="2" s="1"/>
  <c r="C12" i="2" s="1"/>
  <c r="C15" i="2" s="1"/>
  <c r="C17" i="2" s="1"/>
  <c r="C19" i="2" s="1"/>
  <c r="D6" i="2"/>
  <c r="E6" i="2"/>
  <c r="P6" i="2"/>
  <c r="Q6" i="2"/>
  <c r="Q9" i="2" s="1"/>
  <c r="Q12" i="2" s="1"/>
  <c r="Q15" i="2" s="1"/>
  <c r="Q17" i="2" s="1"/>
  <c r="R6" i="2"/>
  <c r="R9" i="2" s="1"/>
  <c r="R12" i="2" s="1"/>
  <c r="R15" i="2" s="1"/>
  <c r="R17" i="2" s="1"/>
  <c r="S6" i="2"/>
  <c r="S9" i="2" s="1"/>
  <c r="S12" i="2" s="1"/>
  <c r="S15" i="2" s="1"/>
  <c r="S17" i="2" s="1"/>
  <c r="T6" i="2"/>
  <c r="P28" i="2"/>
  <c r="P27" i="2"/>
  <c r="Q28" i="2"/>
  <c r="Q27" i="2"/>
  <c r="Q23" i="2"/>
  <c r="Q22" i="2"/>
  <c r="P9" i="2"/>
  <c r="R23" i="2"/>
  <c r="R22" i="2"/>
  <c r="K23" i="2"/>
  <c r="I23" i="2"/>
  <c r="H23" i="2"/>
  <c r="G23" i="2"/>
  <c r="K22" i="2"/>
  <c r="I22" i="2"/>
  <c r="H22" i="2"/>
  <c r="G22" i="2"/>
  <c r="C28" i="2"/>
  <c r="C27" i="2"/>
  <c r="D28" i="2"/>
  <c r="D27" i="2"/>
  <c r="F18" i="2"/>
  <c r="F16" i="2"/>
  <c r="F14" i="2"/>
  <c r="F13" i="2"/>
  <c r="F11" i="2"/>
  <c r="F10" i="2"/>
  <c r="F8" i="2"/>
  <c r="F7" i="2"/>
  <c r="F5" i="2"/>
  <c r="F4" i="2"/>
  <c r="F6" i="2" s="1"/>
  <c r="J18" i="2"/>
  <c r="J16" i="2"/>
  <c r="J14" i="2"/>
  <c r="J13" i="2"/>
  <c r="J11" i="2"/>
  <c r="J10" i="2"/>
  <c r="J8" i="2"/>
  <c r="J7" i="2"/>
  <c r="J5" i="2"/>
  <c r="J4" i="2"/>
  <c r="J6" i="2" s="1"/>
  <c r="D9" i="2"/>
  <c r="D12" i="2" s="1"/>
  <c r="D15" i="2" s="1"/>
  <c r="D17" i="2" s="1"/>
  <c r="D19" i="2" s="1"/>
  <c r="I28" i="2"/>
  <c r="I27" i="2"/>
  <c r="E28" i="2"/>
  <c r="E27" i="2"/>
  <c r="E9" i="2"/>
  <c r="E12" i="2" s="1"/>
  <c r="E15" i="2" s="1"/>
  <c r="E17" i="2" s="1"/>
  <c r="E19" i="2" s="1"/>
  <c r="T28" i="2"/>
  <c r="T27" i="2"/>
  <c r="S28" i="2"/>
  <c r="S27" i="2"/>
  <c r="R28" i="2"/>
  <c r="R27" i="2"/>
  <c r="G28" i="2"/>
  <c r="G27" i="2"/>
  <c r="H28" i="2"/>
  <c r="H27" i="2"/>
  <c r="K28" i="2"/>
  <c r="K27" i="2"/>
  <c r="L28" i="2"/>
  <c r="L27" i="2"/>
  <c r="K9" i="2"/>
  <c r="K12" i="2" s="1"/>
  <c r="K15" i="2" s="1"/>
  <c r="K17" i="2" s="1"/>
  <c r="K19" i="2" s="1"/>
  <c r="L23" i="2"/>
  <c r="L22" i="2"/>
  <c r="H8" i="1"/>
  <c r="T35" i="2"/>
  <c r="S35" i="2"/>
  <c r="R35" i="2"/>
  <c r="S23" i="2"/>
  <c r="S22" i="2"/>
  <c r="T23" i="2"/>
  <c r="T22" i="2"/>
  <c r="T9" i="2"/>
  <c r="T12" i="2" s="1"/>
  <c r="T15" i="2" s="1"/>
  <c r="T17" i="2" s="1"/>
  <c r="U9" i="2" l="1"/>
  <c r="V6" i="2"/>
  <c r="U10" i="2"/>
  <c r="U11" i="2"/>
  <c r="J22" i="2"/>
  <c r="S29" i="2"/>
  <c r="D29" i="2"/>
  <c r="J23" i="2"/>
  <c r="F27" i="2"/>
  <c r="K24" i="2"/>
  <c r="E29" i="2"/>
  <c r="J19" i="2"/>
  <c r="F28" i="2"/>
  <c r="J24" i="2"/>
  <c r="J27" i="2"/>
  <c r="K29" i="2"/>
  <c r="G29" i="2"/>
  <c r="T29" i="2"/>
  <c r="I29" i="2"/>
  <c r="F15" i="2"/>
  <c r="F19" i="2"/>
  <c r="F17" i="2"/>
  <c r="F9" i="2"/>
  <c r="J28" i="2"/>
  <c r="P29" i="2"/>
  <c r="P12" i="2"/>
  <c r="P15" i="2" s="1"/>
  <c r="P17" i="2" s="1"/>
  <c r="Q24" i="2"/>
  <c r="G24" i="2"/>
  <c r="J15" i="2"/>
  <c r="J9" i="2"/>
  <c r="Q29" i="2"/>
  <c r="R29" i="2"/>
  <c r="H24" i="2"/>
  <c r="H29" i="2"/>
  <c r="J17" i="2"/>
  <c r="L24" i="2"/>
  <c r="J12" i="2"/>
  <c r="F12" i="2"/>
  <c r="C29" i="2"/>
  <c r="I24" i="2"/>
  <c r="L12" i="2"/>
  <c r="L15" i="2" s="1"/>
  <c r="L17" i="2" s="1"/>
  <c r="L19" i="2" s="1"/>
  <c r="R24" i="2"/>
  <c r="T24" i="2"/>
  <c r="S24" i="2"/>
  <c r="Q3" i="2"/>
  <c r="R3" i="2" s="1"/>
  <c r="S3" i="2" s="1"/>
  <c r="T3" i="2" s="1"/>
  <c r="U3" i="2" s="1"/>
  <c r="I7" i="1"/>
  <c r="I8" i="1" s="1"/>
  <c r="H6" i="1"/>
  <c r="H9" i="1" s="1"/>
  <c r="W6" i="2" l="1"/>
  <c r="V9" i="2"/>
  <c r="V10" i="2"/>
  <c r="V24" i="2"/>
  <c r="V11" i="2"/>
  <c r="U12" i="2"/>
  <c r="J29" i="2"/>
  <c r="F29" i="2"/>
  <c r="W9" i="2" l="1"/>
  <c r="V12" i="2"/>
  <c r="U14" i="2"/>
  <c r="U13" i="2"/>
  <c r="W24" i="2"/>
  <c r="X6" i="2"/>
  <c r="W11" i="2"/>
  <c r="W10" i="2"/>
  <c r="X11" i="2" l="1"/>
  <c r="U15" i="2"/>
  <c r="U16" i="2" s="1"/>
  <c r="U17" i="2" s="1"/>
  <c r="V14" i="2"/>
  <c r="V13" i="2"/>
  <c r="X24" i="2"/>
  <c r="X10" i="2"/>
  <c r="X9" i="2"/>
  <c r="Y6" i="2"/>
  <c r="W12" i="2"/>
  <c r="W14" i="2" l="1"/>
  <c r="Y9" i="2"/>
  <c r="X12" i="2"/>
  <c r="Y10" i="2"/>
  <c r="Z6" i="2"/>
  <c r="Y24" i="2"/>
  <c r="V15" i="2"/>
  <c r="V16" i="2" s="1"/>
  <c r="V17" i="2" s="1"/>
  <c r="Y11" i="2"/>
  <c r="W13" i="2"/>
  <c r="W15" i="2" s="1"/>
  <c r="W16" i="2" l="1"/>
  <c r="W17" i="2" s="1"/>
  <c r="Z9" i="2"/>
  <c r="AA6" i="2"/>
  <c r="Z11" i="2"/>
  <c r="Z10" i="2"/>
  <c r="Z24" i="2"/>
  <c r="X14" i="2"/>
  <c r="X13" i="2"/>
  <c r="X15" i="2" s="1"/>
  <c r="Y12" i="2"/>
  <c r="X16" i="2" l="1"/>
  <c r="X17" i="2" s="1"/>
  <c r="AA10" i="2"/>
  <c r="AA24" i="2"/>
  <c r="AA11" i="2"/>
  <c r="AB6" i="2"/>
  <c r="AA9" i="2"/>
  <c r="Y14" i="2"/>
  <c r="Y13" i="2"/>
  <c r="Z12" i="2"/>
  <c r="AB9" i="2" l="1"/>
  <c r="AA12" i="2"/>
  <c r="AC6" i="2"/>
  <c r="AB24" i="2"/>
  <c r="AB11" i="2"/>
  <c r="AC11" i="2" s="1"/>
  <c r="AB10" i="2"/>
  <c r="Z14" i="2"/>
  <c r="Z13" i="2"/>
  <c r="Z15" i="2" s="1"/>
  <c r="Y15" i="2"/>
  <c r="Y16" i="2" l="1"/>
  <c r="Y17" i="2"/>
  <c r="AA14" i="2"/>
  <c r="AA13" i="2"/>
  <c r="Z16" i="2"/>
  <c r="Z17" i="2" s="1"/>
  <c r="AC24" i="2"/>
  <c r="AC10" i="2"/>
  <c r="AC9" i="2"/>
  <c r="AB12" i="2"/>
  <c r="AA15" i="2" l="1"/>
  <c r="AA16" i="2" s="1"/>
  <c r="AA17" i="2" s="1"/>
  <c r="AC12" i="2"/>
  <c r="AB14" i="2"/>
  <c r="AB13" i="2"/>
  <c r="AB15" i="2"/>
  <c r="AB16" i="2" s="1"/>
  <c r="AB17" i="2" s="1"/>
  <c r="AC14" i="2" l="1"/>
  <c r="AC13" i="2"/>
  <c r="AC15" i="2" s="1"/>
  <c r="AC16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AF29" i="2" s="1"/>
  <c r="AF31" i="2" s="1"/>
  <c r="AF33" i="2" s="1"/>
</calcChain>
</file>

<file path=xl/sharedStrings.xml><?xml version="1.0" encoding="utf-8"?>
<sst xmlns="http://schemas.openxmlformats.org/spreadsheetml/2006/main" count="51" uniqueCount="49">
  <si>
    <t>P</t>
  </si>
  <si>
    <t>S</t>
  </si>
  <si>
    <t>MC</t>
  </si>
  <si>
    <t>C</t>
  </si>
  <si>
    <t>D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</si>
  <si>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</si>
  <si>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</si>
  <si>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</si>
  <si>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</si>
  <si>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</si>
  <si>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</si>
  <si>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</si>
  <si>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</si>
  <si>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</si>
  <si>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Products</t>
  </si>
  <si>
    <t xml:space="preserve">Susbcriptions </t>
  </si>
  <si>
    <t xml:space="preserve">Net R </t>
  </si>
  <si>
    <t>Product costs</t>
  </si>
  <si>
    <t>Subscription costs</t>
  </si>
  <si>
    <t xml:space="preserve">Gross Margin </t>
  </si>
  <si>
    <t>R&amp;D</t>
  </si>
  <si>
    <t>SG&amp;A</t>
  </si>
  <si>
    <t>Operating Income</t>
  </si>
  <si>
    <t>Interest Expense</t>
  </si>
  <si>
    <t>Other income</t>
  </si>
  <si>
    <t>EBT</t>
  </si>
  <si>
    <t xml:space="preserve">T </t>
  </si>
  <si>
    <t>Net Income</t>
  </si>
  <si>
    <t>Growth Analysis Y/Y</t>
  </si>
  <si>
    <t xml:space="preserve">CFFO </t>
  </si>
  <si>
    <t>Capex</t>
  </si>
  <si>
    <t>FCF</t>
  </si>
  <si>
    <t>Q225</t>
  </si>
  <si>
    <t>Q125</t>
  </si>
  <si>
    <t>Q325</t>
  </si>
  <si>
    <t>Q425</t>
  </si>
  <si>
    <t>PM%</t>
  </si>
  <si>
    <t>SM%</t>
  </si>
  <si>
    <t>GM%</t>
  </si>
  <si>
    <t xml:space="preserve">CEO </t>
  </si>
  <si>
    <t xml:space="preserve">CFO </t>
  </si>
  <si>
    <t xml:space="preserve">Semiconductor Solutions </t>
  </si>
  <si>
    <t xml:space="preserve">Infrastructure Software </t>
  </si>
  <si>
    <t xml:space="preserve">terminal </t>
  </si>
  <si>
    <t>discount</t>
  </si>
  <si>
    <t>npv</t>
  </si>
  <si>
    <t>Shares</t>
  </si>
  <si>
    <t>Estimate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</si>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</sst>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,##0.0"/>
  </numFmts>
  <fonts count="2">
    <font>
      <sz val="10"/>
      <color theme="1"/>
      <name val="ArialMT"/>
      <family val="2"/>
    </font>
    <font>
      <u/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482958</xdr:colOff>
      <xdr:row>0</xdr:row>
      <xdr:rowOff>44718</xdr:rowOff>
    </xdr:from>
    <xdr:to>
      <xdr:col>12</xdr:col>
      <xdr:colOff>0</xdr:colOff>
      <xdr:row>58</xdr:row>
      <xdr:rowOff>17888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6924FF1-96D1-6EA0-F7B0-56C4E6595E6B}"/>
            </a:ext>
          </a:extLst>
        </xdr:cNvPr>
        <xdr:cNvCxnSpPr/>
      </xdr:nvCxnSpPr>
      <xdr:spPr>
        <a:xfrm flipH="1">
          <a:off x="6108521" y="44718"/>
          <a:ext cx="26831" cy="9149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26831</xdr:colOff>
      <xdr:row>57</xdr:row>
      <xdr:rowOff>134156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A95A170-6584-0D44-9E71-6E68209B4FBC}"/>
            </a:ext>
          </a:extLst>
        </xdr:cNvPr>
        <xdr:cNvCxnSpPr/>
      </xdr:nvCxnSpPr>
      <xdr:spPr>
        <a:xfrm flipH="1">
          <a:off x="13200845" y="0"/>
          <a:ext cx="26831" cy="9149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BE9-8D7D-A54F-9085-C1F9E4B12AD0}">
  <dimension ref="B3:I9"/>
  <sheetViews>
    <sheetView zoomScale="159" workbookViewId="0">
      <selection activeCell="D8" sqref="D8"/>
    </sheetView>
  </sheetViews>
  <sheetFormatPr baseColWidth="10" defaultRowHeight="13"/>
  <cols>
    <col min="1" max="1" width="3" style="1" customWidth="1"/>
    <col min="2" max="2" width="5.33203125" style="1" bestFit="1" customWidth="1"/>
    <col min="3" max="6" width="10.83203125" style="1"/>
    <col min="7" max="7" width="3.6640625" style="1" bestFit="1" customWidth="1"/>
    <col min="8" max="8" width="9.1640625" style="1" bestFit="1" customWidth="1"/>
    <col min="9" max="9" width="5.1640625" style="2" bestFit="1" customWidth="1"/>
    <col min="10" max="16384" width="10.83203125" style="1"/>
  </cols>
  <sheetData>
    <row r="3" spans="2:9">
      <c r="B3" s="1" t="s">
        <v>39</v>
      </c>
    </row>
    <row r="4" spans="2:9">
      <c r="B4" s="1" t="s">
        <v>40</v>
      </c>
      <c r="G4" s="1" t="s">
        <v>0</v>
      </c>
      <c r="H4" s="1">
        <v>224.87</v>
      </c>
    </row>
    <row r="5" spans="2:9">
      <c r="G5" s="1" t="s">
        <v>1</v>
      </c>
      <c r="H5" s="1">
        <v>4703.4709789999997</v>
      </c>
      <c r="I5" s="2" t="s">
        <v>32</v>
      </c>
    </row>
    <row r="6" spans="2:9">
      <c r="G6" s="1" t="s">
        <v>2</v>
      </c>
      <c r="H6" s="1">
        <f>+H5*H4</f>
        <v>1057669.5190477299</v>
      </c>
    </row>
    <row r="7" spans="2:9">
      <c r="G7" s="1" t="s">
        <v>3</v>
      </c>
      <c r="H7" s="1">
        <v>9472</v>
      </c>
      <c r="I7" s="2" t="str">
        <f>+I5</f>
        <v>Q225</v>
      </c>
    </row>
    <row r="8" spans="2:9">
      <c r="G8" s="1" t="s">
        <v>4</v>
      </c>
      <c r="H8" s="1">
        <f>5531+61751</f>
        <v>67282</v>
      </c>
      <c r="I8" s="2" t="str">
        <f>+I7</f>
        <v>Q225</v>
      </c>
    </row>
    <row r="9" spans="2:9">
      <c r="G9" s="1" t="s">
        <v>5</v>
      </c>
      <c r="H9" s="1">
        <f>+H6-H7+H8</f>
        <v>1115479.5190477299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F7B3-94C1-BC4E-85DE-9FBFF8D48FA4}">
  <dimension ref="B2:HV35"/>
  <sheetViews>
    <sheetView tabSelected="1" zoomScale="142" workbookViewId="0">
      <pane xSplit="2" ySplit="3" topLeftCell="T4" activePane="bottomRight" state="frozen"/>
      <selection pane="topRight" activeCell="C1" sqref="C1"/>
      <selection pane="bottomLeft" activeCell="A3" sqref="A3"/>
      <selection pane="bottomRight" activeCell="T29" sqref="T29"/>
    </sheetView>
  </sheetViews>
  <sheetFormatPr baseColWidth="10" defaultRowHeight="13"/>
  <cols>
    <col min="1" max="1" width="1.33203125" style="1" customWidth="1"/>
    <col min="2" max="2" width="17" style="1" bestFit="1" customWidth="1"/>
    <col min="3" max="6" width="5.5" style="1" bestFit="1" customWidth="1"/>
    <col min="7" max="8" width="6.6640625" style="1" bestFit="1" customWidth="1"/>
    <col min="9" max="9" width="6.1640625" style="1" bestFit="1" customWidth="1"/>
    <col min="10" max="10" width="7.1640625" style="1" bestFit="1" customWidth="1"/>
    <col min="11" max="12" width="6.6640625" style="1" bestFit="1" customWidth="1"/>
    <col min="13" max="15" width="5.5" style="1" customWidth="1"/>
    <col min="16" max="25" width="6.6640625" style="1" bestFit="1" customWidth="1"/>
    <col min="26" max="29" width="7.6640625" style="1" bestFit="1" customWidth="1"/>
    <col min="30" max="31" width="10.83203125" style="1"/>
    <col min="32" max="32" width="12.1640625" style="1" bestFit="1" customWidth="1"/>
    <col min="33" max="16384" width="10.83203125" style="1"/>
  </cols>
  <sheetData>
    <row r="2" spans="2:230">
      <c r="M2" s="6">
        <v>45904</v>
      </c>
    </row>
    <row r="3" spans="2:230" s="2" customFormat="1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33</v>
      </c>
      <c r="L3" s="2" t="s">
        <v>32</v>
      </c>
      <c r="M3" s="2" t="s">
        <v>34</v>
      </c>
      <c r="N3" s="2" t="s">
        <v>35</v>
      </c>
      <c r="P3" s="2">
        <v>2020</v>
      </c>
      <c r="Q3" s="2">
        <f t="shared" ref="Q3:AC3" si="0">+P3+1</f>
        <v>2021</v>
      </c>
      <c r="R3" s="2">
        <f t="shared" si="0"/>
        <v>2022</v>
      </c>
      <c r="S3" s="2">
        <f t="shared" si="0"/>
        <v>2023</v>
      </c>
      <c r="T3" s="2">
        <f t="shared" si="0"/>
        <v>2024</v>
      </c>
      <c r="U3" s="2">
        <f t="shared" si="0"/>
        <v>2025</v>
      </c>
      <c r="V3" s="2">
        <f t="shared" si="0"/>
        <v>2026</v>
      </c>
      <c r="W3" s="2">
        <f t="shared" si="0"/>
        <v>2027</v>
      </c>
      <c r="X3" s="2">
        <f t="shared" si="0"/>
        <v>2028</v>
      </c>
      <c r="Y3" s="2">
        <f t="shared" si="0"/>
        <v>2029</v>
      </c>
      <c r="Z3" s="2">
        <f t="shared" si="0"/>
        <v>2030</v>
      </c>
      <c r="AA3" s="2">
        <f t="shared" si="0"/>
        <v>2031</v>
      </c>
      <c r="AB3" s="2">
        <f t="shared" si="0"/>
        <v>2032</v>
      </c>
      <c r="AC3" s="2">
        <f t="shared" si="0"/>
        <v>2033</v>
      </c>
      <c r="AD3" s="2">
        <f>+AC3+1</f>
        <v>2034</v>
      </c>
      <c r="AE3" s="2">
        <f t="shared" ref="AE3:CP3" si="1">+AD3+1</f>
        <v>2035</v>
      </c>
      <c r="AF3" s="2">
        <f t="shared" si="1"/>
        <v>2036</v>
      </c>
      <c r="AG3" s="2">
        <f t="shared" si="1"/>
        <v>2037</v>
      </c>
      <c r="AH3" s="2">
        <f t="shared" si="1"/>
        <v>2038</v>
      </c>
      <c r="AI3" s="2">
        <f t="shared" si="1"/>
        <v>2039</v>
      </c>
      <c r="AJ3" s="2">
        <f t="shared" si="1"/>
        <v>2040</v>
      </c>
      <c r="AK3" s="2">
        <f t="shared" si="1"/>
        <v>2041</v>
      </c>
      <c r="AL3" s="2">
        <f t="shared" si="1"/>
        <v>2042</v>
      </c>
      <c r="AM3" s="2">
        <f t="shared" si="1"/>
        <v>2043</v>
      </c>
      <c r="AN3" s="2">
        <f t="shared" si="1"/>
        <v>2044</v>
      </c>
      <c r="AO3" s="2">
        <f t="shared" si="1"/>
        <v>2045</v>
      </c>
      <c r="AP3" s="2">
        <f t="shared" si="1"/>
        <v>2046</v>
      </c>
      <c r="AQ3" s="2">
        <f t="shared" si="1"/>
        <v>2047</v>
      </c>
      <c r="AR3" s="2">
        <f t="shared" si="1"/>
        <v>2048</v>
      </c>
      <c r="AS3" s="2">
        <f t="shared" si="1"/>
        <v>2049</v>
      </c>
      <c r="AT3" s="2">
        <f t="shared" si="1"/>
        <v>2050</v>
      </c>
      <c r="AU3" s="2">
        <f t="shared" si="1"/>
        <v>2051</v>
      </c>
      <c r="AV3" s="2">
        <f t="shared" si="1"/>
        <v>2052</v>
      </c>
      <c r="AW3" s="2">
        <f t="shared" si="1"/>
        <v>2053</v>
      </c>
      <c r="AX3" s="2">
        <f t="shared" si="1"/>
        <v>2054</v>
      </c>
      <c r="AY3" s="2">
        <f t="shared" si="1"/>
        <v>2055</v>
      </c>
      <c r="AZ3" s="2">
        <f t="shared" si="1"/>
        <v>2056</v>
      </c>
      <c r="BA3" s="2">
        <f t="shared" si="1"/>
        <v>2057</v>
      </c>
      <c r="BB3" s="2">
        <f t="shared" si="1"/>
        <v>2058</v>
      </c>
      <c r="BC3" s="2">
        <f t="shared" si="1"/>
        <v>2059</v>
      </c>
      <c r="BD3" s="2">
        <f t="shared" si="1"/>
        <v>2060</v>
      </c>
      <c r="BE3" s="2">
        <f t="shared" si="1"/>
        <v>2061</v>
      </c>
      <c r="BF3" s="2">
        <f t="shared" si="1"/>
        <v>2062</v>
      </c>
      <c r="BG3" s="2">
        <f t="shared" si="1"/>
        <v>2063</v>
      </c>
      <c r="BH3" s="2">
        <f t="shared" si="1"/>
        <v>2064</v>
      </c>
      <c r="BI3" s="2">
        <f t="shared" si="1"/>
        <v>2065</v>
      </c>
      <c r="BJ3" s="2">
        <f t="shared" si="1"/>
        <v>2066</v>
      </c>
      <c r="BK3" s="2">
        <f t="shared" si="1"/>
        <v>2067</v>
      </c>
      <c r="BL3" s="2">
        <f t="shared" si="1"/>
        <v>2068</v>
      </c>
      <c r="BM3" s="2">
        <f t="shared" si="1"/>
        <v>2069</v>
      </c>
      <c r="BN3" s="2">
        <f t="shared" si="1"/>
        <v>2070</v>
      </c>
      <c r="BO3" s="2">
        <f t="shared" si="1"/>
        <v>2071</v>
      </c>
      <c r="BP3" s="2">
        <f t="shared" si="1"/>
        <v>2072</v>
      </c>
      <c r="BQ3" s="2">
        <f t="shared" si="1"/>
        <v>2073</v>
      </c>
      <c r="BR3" s="2">
        <f t="shared" si="1"/>
        <v>2074</v>
      </c>
      <c r="BS3" s="2">
        <f t="shared" si="1"/>
        <v>2075</v>
      </c>
      <c r="BT3" s="2">
        <f t="shared" si="1"/>
        <v>2076</v>
      </c>
      <c r="BU3" s="2">
        <f t="shared" si="1"/>
        <v>2077</v>
      </c>
      <c r="BV3" s="2">
        <f t="shared" si="1"/>
        <v>2078</v>
      </c>
      <c r="BW3" s="2">
        <f t="shared" si="1"/>
        <v>2079</v>
      </c>
      <c r="BX3" s="2">
        <f t="shared" si="1"/>
        <v>2080</v>
      </c>
      <c r="BY3" s="2">
        <f t="shared" si="1"/>
        <v>2081</v>
      </c>
      <c r="BZ3" s="2">
        <f t="shared" si="1"/>
        <v>2082</v>
      </c>
      <c r="CA3" s="2">
        <f t="shared" si="1"/>
        <v>2083</v>
      </c>
      <c r="CB3" s="2">
        <f t="shared" si="1"/>
        <v>2084</v>
      </c>
      <c r="CC3" s="2">
        <f t="shared" si="1"/>
        <v>2085</v>
      </c>
      <c r="CD3" s="2">
        <f t="shared" si="1"/>
        <v>2086</v>
      </c>
      <c r="CE3" s="2">
        <f t="shared" si="1"/>
        <v>2087</v>
      </c>
      <c r="CF3" s="2">
        <f t="shared" si="1"/>
        <v>2088</v>
      </c>
      <c r="CG3" s="2">
        <f t="shared" si="1"/>
        <v>2089</v>
      </c>
      <c r="CH3" s="2">
        <f t="shared" si="1"/>
        <v>2090</v>
      </c>
      <c r="CI3" s="2">
        <f t="shared" si="1"/>
        <v>2091</v>
      </c>
      <c r="CJ3" s="2">
        <f t="shared" si="1"/>
        <v>2092</v>
      </c>
      <c r="CK3" s="2">
        <f t="shared" si="1"/>
        <v>2093</v>
      </c>
      <c r="CL3" s="2">
        <f t="shared" si="1"/>
        <v>2094</v>
      </c>
      <c r="CM3" s="2">
        <f t="shared" si="1"/>
        <v>2095</v>
      </c>
      <c r="CN3" s="2">
        <f t="shared" si="1"/>
        <v>2096</v>
      </c>
      <c r="CO3" s="2">
        <f t="shared" si="1"/>
        <v>2097</v>
      </c>
      <c r="CP3" s="2">
        <f t="shared" si="1"/>
        <v>2098</v>
      </c>
      <c r="CQ3" s="2">
        <f t="shared" ref="CQ3:DW3" si="2">+CP3+1</f>
        <v>2099</v>
      </c>
      <c r="CR3" s="2">
        <f t="shared" si="2"/>
        <v>2100</v>
      </c>
      <c r="CS3" s="2">
        <f t="shared" si="2"/>
        <v>2101</v>
      </c>
      <c r="CT3" s="2">
        <f t="shared" si="2"/>
        <v>2102</v>
      </c>
      <c r="CU3" s="2">
        <f t="shared" si="2"/>
        <v>2103</v>
      </c>
      <c r="CV3" s="2">
        <f t="shared" si="2"/>
        <v>2104</v>
      </c>
      <c r="CW3" s="2">
        <f t="shared" si="2"/>
        <v>2105</v>
      </c>
      <c r="CX3" s="2">
        <f t="shared" si="2"/>
        <v>2106</v>
      </c>
      <c r="CY3" s="2">
        <f t="shared" si="2"/>
        <v>2107</v>
      </c>
      <c r="CZ3" s="2">
        <f t="shared" si="2"/>
        <v>2108</v>
      </c>
      <c r="DA3" s="2">
        <f t="shared" si="2"/>
        <v>2109</v>
      </c>
      <c r="DB3" s="2">
        <f t="shared" si="2"/>
        <v>2110</v>
      </c>
      <c r="DC3" s="2">
        <f t="shared" si="2"/>
        <v>2111</v>
      </c>
      <c r="DD3" s="2">
        <f t="shared" si="2"/>
        <v>2112</v>
      </c>
      <c r="DE3" s="2">
        <f t="shared" si="2"/>
        <v>2113</v>
      </c>
      <c r="DF3" s="2">
        <f t="shared" si="2"/>
        <v>2114</v>
      </c>
      <c r="DG3" s="2">
        <f t="shared" si="2"/>
        <v>2115</v>
      </c>
      <c r="DH3" s="2">
        <f t="shared" si="2"/>
        <v>2116</v>
      </c>
      <c r="DI3" s="2">
        <f t="shared" si="2"/>
        <v>2117</v>
      </c>
      <c r="DJ3" s="2">
        <f t="shared" si="2"/>
        <v>2118</v>
      </c>
      <c r="DK3" s="2">
        <f t="shared" si="2"/>
        <v>2119</v>
      </c>
      <c r="DL3" s="2">
        <f t="shared" si="2"/>
        <v>2120</v>
      </c>
      <c r="DM3" s="2">
        <f t="shared" si="2"/>
        <v>2121</v>
      </c>
      <c r="DN3" s="2">
        <f t="shared" si="2"/>
        <v>2122</v>
      </c>
      <c r="DO3" s="2">
        <f t="shared" si="2"/>
        <v>2123</v>
      </c>
      <c r="DP3" s="2">
        <f t="shared" si="2"/>
        <v>2124</v>
      </c>
      <c r="DQ3" s="2">
        <f t="shared" si="2"/>
        <v>2125</v>
      </c>
      <c r="DR3" s="2">
        <f t="shared" si="2"/>
        <v>2126</v>
      </c>
      <c r="DS3" s="2">
        <f t="shared" si="2"/>
        <v>2127</v>
      </c>
      <c r="DT3" s="2">
        <f t="shared" si="2"/>
        <v>2128</v>
      </c>
      <c r="DU3" s="2">
        <f t="shared" si="2"/>
        <v>2129</v>
      </c>
      <c r="DV3" s="2">
        <f t="shared" si="2"/>
        <v>2130</v>
      </c>
      <c r="DW3" s="2">
        <f t="shared" si="2"/>
        <v>2131</v>
      </c>
      <c r="DX3" s="2">
        <f t="shared" ref="DX3:FP3" si="3">+DW3+1</f>
        <v>2132</v>
      </c>
      <c r="DY3" s="2">
        <f t="shared" si="3"/>
        <v>2133</v>
      </c>
      <c r="DZ3" s="2">
        <f t="shared" si="3"/>
        <v>2134</v>
      </c>
      <c r="EA3" s="2">
        <f t="shared" si="3"/>
        <v>2135</v>
      </c>
      <c r="EB3" s="2">
        <f t="shared" si="3"/>
        <v>2136</v>
      </c>
      <c r="EC3" s="2">
        <f t="shared" si="3"/>
        <v>2137</v>
      </c>
      <c r="ED3" s="2">
        <f t="shared" si="3"/>
        <v>2138</v>
      </c>
      <c r="EE3" s="2">
        <f t="shared" si="3"/>
        <v>2139</v>
      </c>
      <c r="EF3" s="2">
        <f t="shared" si="3"/>
        <v>2140</v>
      </c>
      <c r="EG3" s="2">
        <f t="shared" si="3"/>
        <v>2141</v>
      </c>
      <c r="EH3" s="2">
        <f t="shared" si="3"/>
        <v>2142</v>
      </c>
      <c r="EI3" s="2">
        <f t="shared" si="3"/>
        <v>2143</v>
      </c>
      <c r="EJ3" s="2">
        <f t="shared" si="3"/>
        <v>2144</v>
      </c>
      <c r="EK3" s="2">
        <f t="shared" si="3"/>
        <v>2145</v>
      </c>
      <c r="EL3" s="2">
        <f t="shared" si="3"/>
        <v>2146</v>
      </c>
      <c r="EM3" s="2">
        <f t="shared" si="3"/>
        <v>2147</v>
      </c>
      <c r="EN3" s="2">
        <f t="shared" si="3"/>
        <v>2148</v>
      </c>
      <c r="EO3" s="2">
        <f t="shared" si="3"/>
        <v>2149</v>
      </c>
      <c r="EP3" s="2">
        <f t="shared" si="3"/>
        <v>2150</v>
      </c>
      <c r="EQ3" s="2">
        <f t="shared" si="3"/>
        <v>2151</v>
      </c>
      <c r="ER3" s="2">
        <f t="shared" si="3"/>
        <v>2152</v>
      </c>
      <c r="ES3" s="2">
        <f t="shared" si="3"/>
        <v>2153</v>
      </c>
      <c r="ET3" s="2">
        <f t="shared" si="3"/>
        <v>2154</v>
      </c>
      <c r="EU3" s="2">
        <f t="shared" si="3"/>
        <v>2155</v>
      </c>
      <c r="EV3" s="2">
        <f t="shared" si="3"/>
        <v>2156</v>
      </c>
      <c r="EW3" s="2">
        <f t="shared" si="3"/>
        <v>2157</v>
      </c>
      <c r="EX3" s="2">
        <f t="shared" si="3"/>
        <v>2158</v>
      </c>
      <c r="EY3" s="2">
        <f t="shared" si="3"/>
        <v>2159</v>
      </c>
      <c r="EZ3" s="2">
        <f t="shared" si="3"/>
        <v>2160</v>
      </c>
      <c r="FA3" s="2">
        <f t="shared" si="3"/>
        <v>2161</v>
      </c>
      <c r="FB3" s="2">
        <f t="shared" si="3"/>
        <v>2162</v>
      </c>
      <c r="FC3" s="2">
        <f t="shared" si="3"/>
        <v>2163</v>
      </c>
      <c r="FD3" s="2">
        <f t="shared" si="3"/>
        <v>2164</v>
      </c>
      <c r="FE3" s="2">
        <f t="shared" si="3"/>
        <v>2165</v>
      </c>
      <c r="FF3" s="2">
        <f t="shared" si="3"/>
        <v>2166</v>
      </c>
      <c r="FG3" s="2">
        <f t="shared" si="3"/>
        <v>2167</v>
      </c>
      <c r="FH3" s="2">
        <f t="shared" si="3"/>
        <v>2168</v>
      </c>
      <c r="FI3" s="2">
        <f t="shared" si="3"/>
        <v>2169</v>
      </c>
      <c r="FJ3" s="2">
        <f t="shared" si="3"/>
        <v>2170</v>
      </c>
      <c r="FK3" s="2">
        <f t="shared" si="3"/>
        <v>2171</v>
      </c>
      <c r="FL3" s="2">
        <f t="shared" si="3"/>
        <v>2172</v>
      </c>
      <c r="FM3" s="2">
        <f t="shared" si="3"/>
        <v>2173</v>
      </c>
      <c r="FN3" s="2">
        <f t="shared" si="3"/>
        <v>2174</v>
      </c>
      <c r="FO3" s="2">
        <f t="shared" si="3"/>
        <v>2175</v>
      </c>
      <c r="FP3" s="2">
        <f t="shared" si="3"/>
        <v>2176</v>
      </c>
      <c r="FQ3" s="2">
        <f t="shared" ref="FQ3:GL3" si="4">+FP3+1</f>
        <v>2177</v>
      </c>
      <c r="FR3" s="2">
        <f t="shared" si="4"/>
        <v>2178</v>
      </c>
      <c r="FS3" s="2">
        <f t="shared" si="4"/>
        <v>2179</v>
      </c>
      <c r="FT3" s="2">
        <f t="shared" si="4"/>
        <v>2180</v>
      </c>
      <c r="FU3" s="2">
        <f t="shared" si="4"/>
        <v>2181</v>
      </c>
      <c r="FV3" s="2">
        <f t="shared" si="4"/>
        <v>2182</v>
      </c>
      <c r="FW3" s="2">
        <f t="shared" si="4"/>
        <v>2183</v>
      </c>
      <c r="FX3" s="2">
        <f t="shared" si="4"/>
        <v>2184</v>
      </c>
      <c r="FY3" s="2">
        <f t="shared" si="4"/>
        <v>2185</v>
      </c>
      <c r="FZ3" s="2">
        <f t="shared" si="4"/>
        <v>2186</v>
      </c>
      <c r="GA3" s="2">
        <f t="shared" si="4"/>
        <v>2187</v>
      </c>
      <c r="GB3" s="2">
        <f t="shared" si="4"/>
        <v>2188</v>
      </c>
      <c r="GC3" s="2">
        <f t="shared" si="4"/>
        <v>2189</v>
      </c>
      <c r="GD3" s="2">
        <f t="shared" si="4"/>
        <v>2190</v>
      </c>
      <c r="GE3" s="2">
        <f t="shared" si="4"/>
        <v>2191</v>
      </c>
      <c r="GF3" s="2">
        <f t="shared" si="4"/>
        <v>2192</v>
      </c>
      <c r="GG3" s="2">
        <f t="shared" si="4"/>
        <v>2193</v>
      </c>
      <c r="GH3" s="2">
        <f t="shared" si="4"/>
        <v>2194</v>
      </c>
      <c r="GI3" s="2">
        <f t="shared" si="4"/>
        <v>2195</v>
      </c>
      <c r="GJ3" s="2">
        <f t="shared" si="4"/>
        <v>2196</v>
      </c>
      <c r="GK3" s="2">
        <f t="shared" si="4"/>
        <v>2197</v>
      </c>
      <c r="GL3" s="2">
        <f t="shared" si="4"/>
        <v>2198</v>
      </c>
      <c r="GM3" s="2">
        <f t="shared" ref="GM3:HR3" si="5">+GL3+1</f>
        <v>2199</v>
      </c>
      <c r="GN3" s="2">
        <f t="shared" si="5"/>
        <v>2200</v>
      </c>
      <c r="GO3" s="2">
        <f t="shared" si="5"/>
        <v>2201</v>
      </c>
      <c r="GP3" s="2">
        <f t="shared" si="5"/>
        <v>2202</v>
      </c>
      <c r="GQ3" s="2">
        <f t="shared" si="5"/>
        <v>2203</v>
      </c>
      <c r="GR3" s="2">
        <f t="shared" si="5"/>
        <v>2204</v>
      </c>
      <c r="GS3" s="2">
        <f t="shared" si="5"/>
        <v>2205</v>
      </c>
      <c r="GT3" s="2">
        <f t="shared" si="5"/>
        <v>2206</v>
      </c>
      <c r="GU3" s="2">
        <f t="shared" si="5"/>
        <v>2207</v>
      </c>
      <c r="GV3" s="2">
        <f t="shared" si="5"/>
        <v>2208</v>
      </c>
      <c r="GW3" s="2">
        <f t="shared" si="5"/>
        <v>2209</v>
      </c>
      <c r="GX3" s="2">
        <f t="shared" si="5"/>
        <v>2210</v>
      </c>
      <c r="GY3" s="2">
        <f t="shared" si="5"/>
        <v>2211</v>
      </c>
      <c r="GZ3" s="2">
        <f t="shared" si="5"/>
        <v>2212</v>
      </c>
      <c r="HA3" s="2">
        <f t="shared" si="5"/>
        <v>2213</v>
      </c>
      <c r="HB3" s="2">
        <f t="shared" si="5"/>
        <v>2214</v>
      </c>
      <c r="HC3" s="2">
        <f t="shared" si="5"/>
        <v>2215</v>
      </c>
      <c r="HD3" s="2">
        <f t="shared" si="5"/>
        <v>2216</v>
      </c>
      <c r="HE3" s="2">
        <f t="shared" si="5"/>
        <v>2217</v>
      </c>
      <c r="HF3" s="2">
        <f t="shared" si="5"/>
        <v>2218</v>
      </c>
      <c r="HG3" s="2">
        <f t="shared" si="5"/>
        <v>2219</v>
      </c>
      <c r="HH3" s="2">
        <f t="shared" si="5"/>
        <v>2220</v>
      </c>
      <c r="HI3" s="2">
        <f t="shared" si="5"/>
        <v>2221</v>
      </c>
      <c r="HJ3" s="2">
        <f t="shared" si="5"/>
        <v>2222</v>
      </c>
      <c r="HK3" s="2">
        <f t="shared" si="5"/>
        <v>2223</v>
      </c>
      <c r="HL3" s="2">
        <f t="shared" si="5"/>
        <v>2224</v>
      </c>
      <c r="HM3" s="2">
        <f t="shared" si="5"/>
        <v>2225</v>
      </c>
      <c r="HN3" s="2">
        <f t="shared" si="5"/>
        <v>2226</v>
      </c>
      <c r="HO3" s="2">
        <f t="shared" si="5"/>
        <v>2227</v>
      </c>
      <c r="HP3" s="2">
        <f t="shared" si="5"/>
        <v>2228</v>
      </c>
      <c r="HQ3" s="2">
        <f t="shared" si="5"/>
        <v>2229</v>
      </c>
      <c r="HR3" s="2">
        <f t="shared" si="5"/>
        <v>2230</v>
      </c>
      <c r="HS3" s="2">
        <f t="shared" ref="HS3:HV3" si="6">+HR3+1</f>
        <v>2231</v>
      </c>
      <c r="HT3" s="2">
        <f t="shared" si="6"/>
        <v>2232</v>
      </c>
      <c r="HU3" s="2">
        <f t="shared" si="6"/>
        <v>2233</v>
      </c>
      <c r="HV3" s="2">
        <f t="shared" si="6"/>
        <v>2234</v>
      </c>
    </row>
    <row r="4" spans="2:230">
      <c r="B4" s="1" t="s">
        <v>41</v>
      </c>
      <c r="C4" s="1">
        <v>7107</v>
      </c>
      <c r="D4" s="1">
        <v>6808</v>
      </c>
      <c r="E4" s="1">
        <v>6941</v>
      </c>
      <c r="F4" s="1">
        <f>+S4-SUM(C4:E4)</f>
        <v>7326</v>
      </c>
      <c r="G4" s="1">
        <v>7390</v>
      </c>
      <c r="H4" s="1">
        <v>7202</v>
      </c>
      <c r="I4" s="1">
        <v>7274</v>
      </c>
      <c r="J4" s="1">
        <f>+T4-SUM(G4:I4)</f>
        <v>8230</v>
      </c>
      <c r="K4" s="1">
        <v>8212</v>
      </c>
      <c r="L4" s="1">
        <v>8408</v>
      </c>
      <c r="P4" s="1">
        <v>17267</v>
      </c>
      <c r="Q4" s="1">
        <v>20383</v>
      </c>
      <c r="R4" s="1">
        <v>25818</v>
      </c>
      <c r="S4" s="1">
        <v>28182</v>
      </c>
      <c r="T4" s="1">
        <v>30096</v>
      </c>
    </row>
    <row r="5" spans="2:230">
      <c r="B5" s="1" t="s">
        <v>42</v>
      </c>
      <c r="C5" s="1">
        <v>1808</v>
      </c>
      <c r="D5" s="1">
        <v>1925</v>
      </c>
      <c r="E5" s="1">
        <v>1935</v>
      </c>
      <c r="F5" s="1">
        <f>+S5-SUM(C5:E5)</f>
        <v>1969</v>
      </c>
      <c r="G5" s="1">
        <v>4571</v>
      </c>
      <c r="H5" s="1">
        <v>5285</v>
      </c>
      <c r="I5" s="1">
        <v>5798</v>
      </c>
      <c r="J5" s="1">
        <f>+T5-SUM(G5:I5)</f>
        <v>5824</v>
      </c>
      <c r="K5" s="1">
        <v>6704</v>
      </c>
      <c r="L5" s="1">
        <v>6596</v>
      </c>
      <c r="P5" s="1">
        <v>6621</v>
      </c>
      <c r="Q5" s="1">
        <v>7067</v>
      </c>
      <c r="R5" s="1">
        <v>7385</v>
      </c>
      <c r="S5" s="1">
        <v>7637</v>
      </c>
      <c r="T5" s="1">
        <v>21478</v>
      </c>
    </row>
    <row r="6" spans="2:230">
      <c r="B6" s="1" t="s">
        <v>16</v>
      </c>
      <c r="C6" s="1">
        <f>SUM(C4:C5)</f>
        <v>8915</v>
      </c>
      <c r="D6" s="1">
        <f>SUM(D4:D5)</f>
        <v>8733</v>
      </c>
      <c r="E6" s="1">
        <f>SUM(E4:E5)</f>
        <v>8876</v>
      </c>
      <c r="F6" s="1">
        <f>SUM(F4:F5)</f>
        <v>9295</v>
      </c>
      <c r="G6" s="1">
        <f>SUM(G4:G5)</f>
        <v>11961</v>
      </c>
      <c r="H6" s="1">
        <f>SUM(H4:H5)</f>
        <v>12487</v>
      </c>
      <c r="I6" s="1">
        <f>SUM(I4:I5)</f>
        <v>13072</v>
      </c>
      <c r="J6" s="1">
        <f>SUM(J4:J5)</f>
        <v>14054</v>
      </c>
      <c r="K6" s="1">
        <f>SUM(K4:K5)</f>
        <v>14916</v>
      </c>
      <c r="L6" s="1">
        <f>SUM(L4:L5)</f>
        <v>15004</v>
      </c>
      <c r="M6" s="1">
        <f>+I6*1.2</f>
        <v>15686.4</v>
      </c>
      <c r="N6" s="1">
        <f>+J6*1.2</f>
        <v>16864.8</v>
      </c>
      <c r="P6" s="1">
        <f>SUM(P4:P5)</f>
        <v>23888</v>
      </c>
      <c r="Q6" s="1">
        <f>SUM(Q4:Q5)</f>
        <v>27450</v>
      </c>
      <c r="R6" s="1">
        <f>SUM(R4:R5)</f>
        <v>33203</v>
      </c>
      <c r="S6" s="1">
        <f>SUM(S4:S5)</f>
        <v>35819</v>
      </c>
      <c r="T6" s="1">
        <f>SUM(T4:T5)</f>
        <v>51574</v>
      </c>
      <c r="U6" s="1">
        <f>SUM(K6:N6)</f>
        <v>62471.199999999997</v>
      </c>
      <c r="V6" s="1">
        <f>+U6*1.2</f>
        <v>74965.439999999988</v>
      </c>
      <c r="W6" s="1">
        <f t="shared" ref="W6:AC6" si="7">+V6*1.2</f>
        <v>89958.527999999977</v>
      </c>
      <c r="X6" s="1">
        <f t="shared" si="7"/>
        <v>107950.23359999996</v>
      </c>
      <c r="Y6" s="1">
        <f t="shared" si="7"/>
        <v>129540.28031999995</v>
      </c>
      <c r="Z6" s="1">
        <f t="shared" si="7"/>
        <v>155448.33638399994</v>
      </c>
      <c r="AA6" s="1">
        <f t="shared" si="7"/>
        <v>186538.00366079991</v>
      </c>
      <c r="AB6" s="1">
        <f t="shared" si="7"/>
        <v>223845.60439295988</v>
      </c>
      <c r="AC6" s="1">
        <f t="shared" si="7"/>
        <v>268614.72527155187</v>
      </c>
    </row>
    <row r="7" spans="2:230">
      <c r="B7" s="1" t="s">
        <v>17</v>
      </c>
      <c r="C7" s="1">
        <v>2225</v>
      </c>
      <c r="D7" s="1">
        <v>2019</v>
      </c>
      <c r="E7" s="1">
        <v>2107</v>
      </c>
      <c r="F7" s="1">
        <f>+S7-SUM(C7:E7)</f>
        <v>2285</v>
      </c>
      <c r="G7" s="1">
        <v>2160</v>
      </c>
      <c r="H7" s="1">
        <v>2429</v>
      </c>
      <c r="I7" s="1">
        <v>2434</v>
      </c>
      <c r="J7" s="1">
        <f>+T7-SUM(G7:I7)</f>
        <v>2774</v>
      </c>
      <c r="K7" s="1">
        <v>2693</v>
      </c>
      <c r="L7" s="1">
        <v>2720</v>
      </c>
      <c r="P7" s="1">
        <v>5892</v>
      </c>
      <c r="Q7" s="1">
        <v>6555</v>
      </c>
      <c r="R7" s="1">
        <v>7629</v>
      </c>
      <c r="S7" s="1">
        <v>8636</v>
      </c>
      <c r="T7" s="1">
        <v>9797</v>
      </c>
    </row>
    <row r="8" spans="2:230">
      <c r="B8" s="1" t="s">
        <v>18</v>
      </c>
      <c r="C8" s="1">
        <v>149</v>
      </c>
      <c r="D8" s="1">
        <v>158</v>
      </c>
      <c r="E8" s="1">
        <v>165</v>
      </c>
      <c r="F8" s="1">
        <f>+S8-SUM(C8:E8)</f>
        <v>164</v>
      </c>
      <c r="G8" s="1">
        <v>954</v>
      </c>
      <c r="H8" s="1">
        <v>713</v>
      </c>
      <c r="I8" s="1">
        <v>699</v>
      </c>
      <c r="J8" s="1">
        <f>+T8-SUM(G8:I8)</f>
        <v>625</v>
      </c>
      <c r="K8" s="1">
        <v>580</v>
      </c>
      <c r="L8" s="1">
        <v>576</v>
      </c>
      <c r="P8" s="1">
        <v>626</v>
      </c>
      <c r="Q8" s="1">
        <v>607</v>
      </c>
      <c r="R8" s="1">
        <v>627</v>
      </c>
      <c r="S8" s="1">
        <v>636</v>
      </c>
      <c r="T8" s="1">
        <v>2991</v>
      </c>
    </row>
    <row r="9" spans="2:230">
      <c r="B9" s="1" t="s">
        <v>19</v>
      </c>
      <c r="C9" s="1">
        <f>+C6-SUM(C7:C8)</f>
        <v>6541</v>
      </c>
      <c r="D9" s="1">
        <f>+D6-SUM(D7:D8)</f>
        <v>6556</v>
      </c>
      <c r="E9" s="1">
        <f>+E6-SUM(E7:E8)</f>
        <v>6604</v>
      </c>
      <c r="F9" s="1">
        <f>+S9-SUM(C9:E9)</f>
        <v>6846</v>
      </c>
      <c r="G9" s="1">
        <f>+G6-SUM(G7:G8)</f>
        <v>8847</v>
      </c>
      <c r="H9" s="1">
        <f>+H6-SUM(H7:H8)</f>
        <v>9345</v>
      </c>
      <c r="I9" s="1">
        <f>+I6-SUM(I7:I8)</f>
        <v>9939</v>
      </c>
      <c r="J9" s="1">
        <f>+T9-SUM(G9:I9)</f>
        <v>10655</v>
      </c>
      <c r="K9" s="1">
        <f>+K6-SUM(K7:K8)</f>
        <v>11643</v>
      </c>
      <c r="L9" s="1">
        <f>+L6-SUM(L7:L8)</f>
        <v>11708</v>
      </c>
      <c r="P9" s="1">
        <f>+P6-SUM(P7:P8)</f>
        <v>17370</v>
      </c>
      <c r="Q9" s="1">
        <f>+Q6-SUM(Q7:Q8)</f>
        <v>20288</v>
      </c>
      <c r="R9" s="1">
        <f>+R6-SUM(R7:R8)</f>
        <v>24947</v>
      </c>
      <c r="S9" s="1">
        <f>+S6-SUM(S7:S8)</f>
        <v>26547</v>
      </c>
      <c r="T9" s="1">
        <f>+T6-SUM(T7:T8)</f>
        <v>38786</v>
      </c>
      <c r="U9" s="1">
        <f>+U6*(T9/T6)</f>
        <v>46981.191359987592</v>
      </c>
      <c r="V9" s="1">
        <f t="shared" ref="V9:AC9" si="8">+V6*(U9/U6)</f>
        <v>56377.429631985098</v>
      </c>
      <c r="W9" s="1">
        <f t="shared" si="8"/>
        <v>67652.915558382112</v>
      </c>
      <c r="X9" s="1">
        <f t="shared" si="8"/>
        <v>81183.498670058529</v>
      </c>
      <c r="Y9" s="1">
        <f t="shared" si="8"/>
        <v>97420.198404070223</v>
      </c>
      <c r="Z9" s="1">
        <f t="shared" si="8"/>
        <v>116904.23808488427</v>
      </c>
      <c r="AA9" s="1">
        <f t="shared" si="8"/>
        <v>140285.08570186113</v>
      </c>
      <c r="AB9" s="1">
        <f t="shared" si="8"/>
        <v>168342.10284223335</v>
      </c>
      <c r="AC9" s="1">
        <f t="shared" si="8"/>
        <v>202010.52341068003</v>
      </c>
    </row>
    <row r="10" spans="2:230">
      <c r="B10" s="1" t="s">
        <v>20</v>
      </c>
      <c r="C10" s="1">
        <v>1195</v>
      </c>
      <c r="D10" s="1">
        <v>1312</v>
      </c>
      <c r="E10" s="1">
        <v>1358</v>
      </c>
      <c r="F10" s="1">
        <f>+S10-SUM(C10:E10)</f>
        <v>1388</v>
      </c>
      <c r="G10" s="1">
        <v>2308</v>
      </c>
      <c r="H10" s="1">
        <v>2415</v>
      </c>
      <c r="I10" s="1">
        <v>2353</v>
      </c>
      <c r="J10" s="1">
        <f>+T10-SUM(G10:I10)</f>
        <v>2234</v>
      </c>
      <c r="K10" s="1">
        <v>2253</v>
      </c>
      <c r="L10" s="1">
        <v>2693</v>
      </c>
      <c r="P10" s="1">
        <v>4968</v>
      </c>
      <c r="Q10" s="1">
        <v>4854</v>
      </c>
      <c r="R10" s="1">
        <v>4919</v>
      </c>
      <c r="S10" s="1">
        <v>5253</v>
      </c>
      <c r="T10" s="1">
        <v>9310</v>
      </c>
      <c r="U10" s="1">
        <f>+U$6*(T10/T$6)</f>
        <v>11277.133284212976</v>
      </c>
      <c r="V10" s="1">
        <f t="shared" ref="V10:AC10" si="9">+V$6*(U10/U$6)</f>
        <v>13532.55994105557</v>
      </c>
      <c r="W10" s="1">
        <f t="shared" si="9"/>
        <v>16239.071929266682</v>
      </c>
      <c r="X10" s="1">
        <f t="shared" si="9"/>
        <v>19486.886315120017</v>
      </c>
      <c r="Y10" s="1">
        <f t="shared" si="9"/>
        <v>23384.263578144019</v>
      </c>
      <c r="Z10" s="1">
        <f t="shared" si="9"/>
        <v>28061.116293772822</v>
      </c>
      <c r="AA10" s="1">
        <f t="shared" si="9"/>
        <v>33673.339552527381</v>
      </c>
      <c r="AB10" s="1">
        <f t="shared" si="9"/>
        <v>40408.00746303286</v>
      </c>
      <c r="AC10" s="1">
        <f t="shared" si="9"/>
        <v>48489.608955639429</v>
      </c>
    </row>
    <row r="11" spans="2:230">
      <c r="B11" s="1" t="s">
        <v>21</v>
      </c>
      <c r="C11" s="1">
        <v>348</v>
      </c>
      <c r="D11" s="1">
        <v>438</v>
      </c>
      <c r="E11" s="1">
        <v>388</v>
      </c>
      <c r="F11" s="1">
        <f>+S11-SUM(C11:E11)</f>
        <v>418</v>
      </c>
      <c r="G11" s="1">
        <v>1572</v>
      </c>
      <c r="H11" s="1">
        <v>1277</v>
      </c>
      <c r="I11" s="1">
        <v>1100</v>
      </c>
      <c r="J11" s="1">
        <f>+T11-SUM(G11:I11)</f>
        <v>1010</v>
      </c>
      <c r="K11" s="1">
        <v>949</v>
      </c>
      <c r="L11" s="1">
        <v>1083</v>
      </c>
      <c r="P11" s="1">
        <v>1935</v>
      </c>
      <c r="Q11" s="1">
        <v>1347</v>
      </c>
      <c r="R11" s="1">
        <v>1382</v>
      </c>
      <c r="S11" s="1">
        <v>1592</v>
      </c>
      <c r="T11" s="1">
        <v>4959</v>
      </c>
      <c r="U11" s="1">
        <f>+U$6*(T11/T$6)</f>
        <v>6006.7995656726252</v>
      </c>
      <c r="V11" s="1">
        <f t="shared" ref="V11:AC11" si="10">+V$6*(U11/U$6)</f>
        <v>7208.1594788071498</v>
      </c>
      <c r="W11" s="1">
        <f t="shared" si="10"/>
        <v>8649.7913745685782</v>
      </c>
      <c r="X11" s="1">
        <f t="shared" si="10"/>
        <v>10379.749649482294</v>
      </c>
      <c r="Y11" s="1">
        <f t="shared" si="10"/>
        <v>12455.699579378752</v>
      </c>
      <c r="Z11" s="1">
        <f t="shared" si="10"/>
        <v>14946.839495254502</v>
      </c>
      <c r="AA11" s="1">
        <f t="shared" si="10"/>
        <v>17936.207394305402</v>
      </c>
      <c r="AB11" s="1">
        <f t="shared" si="10"/>
        <v>21523.448873166482</v>
      </c>
      <c r="AC11" s="1">
        <f t="shared" si="10"/>
        <v>25828.13864779978</v>
      </c>
    </row>
    <row r="12" spans="2:230">
      <c r="B12" s="1" t="s">
        <v>22</v>
      </c>
      <c r="C12" s="1">
        <f>+C9-SUM(C10:C11)</f>
        <v>4998</v>
      </c>
      <c r="D12" s="1">
        <f>+D9-SUM(D10:D11)</f>
        <v>4806</v>
      </c>
      <c r="E12" s="1">
        <f>+E9-SUM(E10:E11)</f>
        <v>4858</v>
      </c>
      <c r="F12" s="1">
        <f>+S12-SUM(C12:E12)</f>
        <v>5040</v>
      </c>
      <c r="G12" s="1">
        <f>+G9-SUM(G10:G11)</f>
        <v>4967</v>
      </c>
      <c r="H12" s="1">
        <f>+H9-SUM(H10:H11)</f>
        <v>5653</v>
      </c>
      <c r="I12" s="1">
        <f>+I9-SUM(I10:I11)</f>
        <v>6486</v>
      </c>
      <c r="J12" s="1">
        <f>+T12-SUM(G12:I12)</f>
        <v>7411</v>
      </c>
      <c r="K12" s="1">
        <f>+K9-SUM(K10:K11)</f>
        <v>8441</v>
      </c>
      <c r="L12" s="1">
        <f>+L9-SUM(L10:L11)</f>
        <v>7932</v>
      </c>
      <c r="P12" s="1">
        <f>+P9-SUM(P10:P11)</f>
        <v>10467</v>
      </c>
      <c r="Q12" s="1">
        <f>+Q9-SUM(Q10:Q11)</f>
        <v>14087</v>
      </c>
      <c r="R12" s="1">
        <f>+R9-SUM(R10:R11)</f>
        <v>18646</v>
      </c>
      <c r="S12" s="1">
        <f>+S9-SUM(S10:S11)</f>
        <v>19702</v>
      </c>
      <c r="T12" s="1">
        <f>+T9-SUM(T10:T11)</f>
        <v>24517</v>
      </c>
      <c r="U12" s="1">
        <f>+U9-SUM(U10:U11)</f>
        <v>29697.25851010199</v>
      </c>
      <c r="V12" s="1">
        <f t="shared" ref="V12:AC12" si="11">+V9-SUM(V10:V11)</f>
        <v>35636.71021212238</v>
      </c>
      <c r="W12" s="1">
        <f t="shared" si="11"/>
        <v>42764.052254546856</v>
      </c>
      <c r="X12" s="1">
        <f t="shared" si="11"/>
        <v>51316.862705456217</v>
      </c>
      <c r="Y12" s="1">
        <f t="shared" si="11"/>
        <v>61580.235246547454</v>
      </c>
      <c r="Z12" s="1">
        <f t="shared" si="11"/>
        <v>73896.282295856945</v>
      </c>
      <c r="AA12" s="1">
        <f t="shared" si="11"/>
        <v>88675.538755028349</v>
      </c>
      <c r="AB12" s="1">
        <f t="shared" si="11"/>
        <v>106410.64650603401</v>
      </c>
      <c r="AC12" s="1">
        <f t="shared" si="11"/>
        <v>127692.77580724083</v>
      </c>
    </row>
    <row r="13" spans="2:230">
      <c r="B13" s="1" t="s">
        <v>23</v>
      </c>
      <c r="C13" s="1">
        <v>-406</v>
      </c>
      <c r="D13" s="1">
        <v>-405</v>
      </c>
      <c r="E13" s="1">
        <v>-406</v>
      </c>
      <c r="F13" s="1">
        <f>+S13-SUM(C13:E13)</f>
        <v>-405</v>
      </c>
      <c r="G13" s="1">
        <v>-926</v>
      </c>
      <c r="H13" s="1">
        <v>-1047</v>
      </c>
      <c r="I13" s="1">
        <v>-1064</v>
      </c>
      <c r="J13" s="1">
        <f>+T13-SUM(G13:I13)</f>
        <v>-916</v>
      </c>
      <c r="K13" s="1">
        <v>-873</v>
      </c>
      <c r="L13" s="1">
        <v>-769</v>
      </c>
      <c r="P13" s="1">
        <v>-1777</v>
      </c>
      <c r="Q13" s="1">
        <v>-1885</v>
      </c>
      <c r="R13" s="1">
        <v>-1737</v>
      </c>
      <c r="S13" s="1">
        <v>-1622</v>
      </c>
      <c r="T13" s="1">
        <v>-3953</v>
      </c>
      <c r="U13" s="1">
        <f>+U$12*(T13/T$12)</f>
        <v>-4788.2392988715246</v>
      </c>
      <c r="V13" s="1">
        <f t="shared" ref="V13:AC13" si="12">+V$12*(U13/U$12)</f>
        <v>-5745.8871586458281</v>
      </c>
      <c r="W13" s="1">
        <f t="shared" si="12"/>
        <v>-6895.0645903749937</v>
      </c>
      <c r="X13" s="1">
        <f t="shared" si="12"/>
        <v>-8274.077508449991</v>
      </c>
      <c r="Y13" s="1">
        <f t="shared" si="12"/>
        <v>-9928.8930101399874</v>
      </c>
      <c r="Z13" s="1">
        <f t="shared" si="12"/>
        <v>-11914.671612167986</v>
      </c>
      <c r="AA13" s="1">
        <f t="shared" si="12"/>
        <v>-14297.605934601585</v>
      </c>
      <c r="AB13" s="1">
        <f t="shared" si="12"/>
        <v>-17157.127121521899</v>
      </c>
      <c r="AC13" s="1">
        <f t="shared" si="12"/>
        <v>-20588.552545826278</v>
      </c>
    </row>
    <row r="14" spans="2:230">
      <c r="B14" s="1" t="s">
        <v>24</v>
      </c>
      <c r="C14" s="1">
        <v>143</v>
      </c>
      <c r="D14" s="1">
        <v>113</v>
      </c>
      <c r="E14" s="1">
        <v>124</v>
      </c>
      <c r="F14" s="1">
        <f>+S14-SUM(C14:E14)</f>
        <v>132</v>
      </c>
      <c r="G14" s="1">
        <v>185</v>
      </c>
      <c r="H14" s="1">
        <v>87</v>
      </c>
      <c r="I14" s="1">
        <v>82</v>
      </c>
      <c r="J14" s="1">
        <f>+T14-SUM(G14:I14)</f>
        <v>52</v>
      </c>
      <c r="K14" s="1">
        <v>103</v>
      </c>
      <c r="L14" s="1">
        <v>25</v>
      </c>
      <c r="P14" s="1">
        <v>206</v>
      </c>
      <c r="Q14" s="1">
        <v>131</v>
      </c>
      <c r="R14" s="1">
        <v>-54</v>
      </c>
      <c r="S14" s="1">
        <v>512</v>
      </c>
      <c r="T14" s="1">
        <v>406</v>
      </c>
      <c r="U14" s="1">
        <f>+U$12*(T14/T$12)</f>
        <v>491.78475976267117</v>
      </c>
      <c r="V14" s="1">
        <f t="shared" ref="V14:AC14" si="13">+V$12*(U14/U$12)</f>
        <v>590.14171171520525</v>
      </c>
      <c r="W14" s="1">
        <f t="shared" si="13"/>
        <v>708.17005405824625</v>
      </c>
      <c r="X14" s="1">
        <f t="shared" si="13"/>
        <v>849.80406486989534</v>
      </c>
      <c r="Y14" s="1">
        <f t="shared" si="13"/>
        <v>1019.7648778438744</v>
      </c>
      <c r="Z14" s="1">
        <f t="shared" si="13"/>
        <v>1223.7178534126492</v>
      </c>
      <c r="AA14" s="1">
        <f t="shared" si="13"/>
        <v>1468.4614240951794</v>
      </c>
      <c r="AB14" s="1">
        <f t="shared" si="13"/>
        <v>1762.153708914215</v>
      </c>
      <c r="AC14" s="1">
        <f t="shared" si="13"/>
        <v>2114.5844506970584</v>
      </c>
    </row>
    <row r="15" spans="2:230">
      <c r="B15" s="1" t="s">
        <v>25</v>
      </c>
      <c r="C15" s="1">
        <f>+SUM(C12:C14)</f>
        <v>4735</v>
      </c>
      <c r="D15" s="1">
        <f>+SUM(D12:D14)</f>
        <v>4514</v>
      </c>
      <c r="E15" s="1">
        <f>+SUM(E12:E14)</f>
        <v>4576</v>
      </c>
      <c r="F15" s="1">
        <f>+S15-SUM(C15:E15)</f>
        <v>4767</v>
      </c>
      <c r="G15" s="1">
        <f>+SUM(G12:G14)</f>
        <v>4226</v>
      </c>
      <c r="H15" s="1">
        <f>+SUM(H12:H14)</f>
        <v>4693</v>
      </c>
      <c r="I15" s="1">
        <f>+SUM(I12:I14)</f>
        <v>5504</v>
      </c>
      <c r="J15" s="1">
        <f>+T15-SUM(G15:I15)</f>
        <v>6547</v>
      </c>
      <c r="K15" s="1">
        <f>+SUM(K12:K14)</f>
        <v>7671</v>
      </c>
      <c r="L15" s="1">
        <f>+SUM(L12:L14)</f>
        <v>7188</v>
      </c>
      <c r="P15" s="1">
        <f>+SUM(P12:P14)</f>
        <v>8896</v>
      </c>
      <c r="Q15" s="1">
        <f>+SUM(Q12:Q14)</f>
        <v>12333</v>
      </c>
      <c r="R15" s="1">
        <f>+SUM(R12:R14)</f>
        <v>16855</v>
      </c>
      <c r="S15" s="1">
        <f>+SUM(S12:S14)</f>
        <v>18592</v>
      </c>
      <c r="T15" s="1">
        <f>+SUM(T12:T14)</f>
        <v>20970</v>
      </c>
      <c r="U15" s="1">
        <f>+SUM(U12:U14)</f>
        <v>25400.803970993136</v>
      </c>
      <c r="V15" s="1">
        <f t="shared" ref="V15:AC15" si="14">+SUM(V12:V14)</f>
        <v>30480.964765191758</v>
      </c>
      <c r="W15" s="1">
        <f t="shared" si="14"/>
        <v>36577.157718230104</v>
      </c>
      <c r="X15" s="1">
        <f t="shared" si="14"/>
        <v>43892.589261876121</v>
      </c>
      <c r="Y15" s="1">
        <f t="shared" si="14"/>
        <v>52671.107114251339</v>
      </c>
      <c r="Z15" s="1">
        <f t="shared" si="14"/>
        <v>63205.32853710161</v>
      </c>
      <c r="AA15" s="1">
        <f t="shared" si="14"/>
        <v>75846.394244521944</v>
      </c>
      <c r="AB15" s="1">
        <f t="shared" si="14"/>
        <v>91015.673093426332</v>
      </c>
      <c r="AC15" s="1">
        <f t="shared" si="14"/>
        <v>109218.80771211162</v>
      </c>
    </row>
    <row r="16" spans="2:230">
      <c r="B16" s="1" t="s">
        <v>26</v>
      </c>
      <c r="C16" s="1">
        <v>66</v>
      </c>
      <c r="D16" s="1">
        <v>235</v>
      </c>
      <c r="E16" s="1">
        <v>271</v>
      </c>
      <c r="F16" s="1">
        <f>+S16-SUM(C16:E16)</f>
        <v>443</v>
      </c>
      <c r="G16" s="1">
        <v>68</v>
      </c>
      <c r="H16" s="1">
        <v>-116</v>
      </c>
      <c r="I16" s="1">
        <v>4238</v>
      </c>
      <c r="J16" s="1">
        <f>+T16-SUM(G16:I16)</f>
        <v>-442</v>
      </c>
      <c r="K16" s="1">
        <v>-13</v>
      </c>
      <c r="L16" s="1">
        <v>120</v>
      </c>
      <c r="P16" s="1">
        <v>-518</v>
      </c>
      <c r="Q16" s="1">
        <v>29</v>
      </c>
      <c r="R16" s="1">
        <v>939</v>
      </c>
      <c r="S16" s="1">
        <v>1015</v>
      </c>
      <c r="T16" s="1">
        <v>3748</v>
      </c>
      <c r="U16" s="1">
        <f>+U15*(T16/T15)</f>
        <v>4539.9243339667273</v>
      </c>
      <c r="V16" s="1">
        <f t="shared" ref="V16:AC16" si="15">+V15*(U16/U15)</f>
        <v>5447.9092007600721</v>
      </c>
      <c r="W16" s="1">
        <f t="shared" si="15"/>
        <v>6537.4910409120857</v>
      </c>
      <c r="X16" s="1">
        <f t="shared" si="15"/>
        <v>7844.9892490945022</v>
      </c>
      <c r="Y16" s="1">
        <f t="shared" si="15"/>
        <v>9413.9870989134015</v>
      </c>
      <c r="Z16" s="1">
        <f t="shared" si="15"/>
        <v>11296.784518696082</v>
      </c>
      <c r="AA16" s="1">
        <f t="shared" si="15"/>
        <v>13556.141422435301</v>
      </c>
      <c r="AB16" s="1">
        <f t="shared" si="15"/>
        <v>16267.36970692236</v>
      </c>
      <c r="AC16" s="1">
        <f t="shared" si="15"/>
        <v>19520.843648306836</v>
      </c>
    </row>
    <row r="17" spans="2:230">
      <c r="B17" s="1" t="s">
        <v>27</v>
      </c>
      <c r="C17" s="1">
        <f>+C15-C16</f>
        <v>4669</v>
      </c>
      <c r="D17" s="1">
        <f>+D15-D16</f>
        <v>4279</v>
      </c>
      <c r="E17" s="1">
        <f>+E15-E16</f>
        <v>4305</v>
      </c>
      <c r="F17" s="1">
        <f>+S17-SUM(C17:E17)</f>
        <v>4324</v>
      </c>
      <c r="G17" s="1">
        <f>+G15-G16</f>
        <v>4158</v>
      </c>
      <c r="H17" s="1">
        <f>+H15-H16</f>
        <v>4809</v>
      </c>
      <c r="I17" s="1">
        <f>+I15-I16</f>
        <v>1266</v>
      </c>
      <c r="J17" s="1">
        <f>+T17-SUM(G17:I17)</f>
        <v>6989</v>
      </c>
      <c r="K17" s="1">
        <f>+K15-K16</f>
        <v>7684</v>
      </c>
      <c r="L17" s="1">
        <f>+L15-L16</f>
        <v>7068</v>
      </c>
      <c r="P17" s="1">
        <f>+P15-P16</f>
        <v>9414</v>
      </c>
      <c r="Q17" s="1">
        <f>+Q15-Q16</f>
        <v>12304</v>
      </c>
      <c r="R17" s="1">
        <f>+R15-R16</f>
        <v>15916</v>
      </c>
      <c r="S17" s="1">
        <f>+S15-S16</f>
        <v>17577</v>
      </c>
      <c r="T17" s="1">
        <f>+T15-T16</f>
        <v>17222</v>
      </c>
      <c r="U17" s="1">
        <f>+U15-U16</f>
        <v>20860.87963702641</v>
      </c>
      <c r="V17" s="1">
        <f t="shared" ref="V17:AC17" si="16">+V15-V16</f>
        <v>25033.055564431685</v>
      </c>
      <c r="W17" s="1">
        <f t="shared" si="16"/>
        <v>30039.666677318019</v>
      </c>
      <c r="X17" s="1">
        <f t="shared" si="16"/>
        <v>36047.600012781622</v>
      </c>
      <c r="Y17" s="1">
        <f t="shared" si="16"/>
        <v>43257.12001533794</v>
      </c>
      <c r="Z17" s="1">
        <f t="shared" si="16"/>
        <v>51908.544018405526</v>
      </c>
      <c r="AA17" s="1">
        <f t="shared" si="16"/>
        <v>62290.252822086644</v>
      </c>
      <c r="AB17" s="1">
        <f t="shared" si="16"/>
        <v>74748.303386503976</v>
      </c>
      <c r="AC17" s="1">
        <f t="shared" si="16"/>
        <v>89697.964063804786</v>
      </c>
      <c r="AD17" s="1">
        <f>+AC17*(1+$AF$27)</f>
        <v>90594.943704442834</v>
      </c>
      <c r="AE17" s="1">
        <f t="shared" ref="AE17:CP17" si="17">+AD17*(1+$AF$27)</f>
        <v>91500.893141487264</v>
      </c>
      <c r="AF17" s="1">
        <f t="shared" si="17"/>
        <v>92415.902072902143</v>
      </c>
      <c r="AG17" s="1">
        <f t="shared" si="17"/>
        <v>93340.061093631171</v>
      </c>
      <c r="AH17" s="1">
        <f t="shared" si="17"/>
        <v>94273.461704567482</v>
      </c>
      <c r="AI17" s="1">
        <f t="shared" si="17"/>
        <v>95216.196321613155</v>
      </c>
      <c r="AJ17" s="1">
        <f t="shared" si="17"/>
        <v>96168.358284829286</v>
      </c>
      <c r="AK17" s="1">
        <f t="shared" si="17"/>
        <v>97130.041867677573</v>
      </c>
      <c r="AL17" s="1">
        <f t="shared" si="17"/>
        <v>98101.342286354353</v>
      </c>
      <c r="AM17" s="1">
        <f t="shared" si="17"/>
        <v>99082.355709217896</v>
      </c>
      <c r="AN17" s="1">
        <f t="shared" si="17"/>
        <v>100073.17926631008</v>
      </c>
      <c r="AO17" s="1">
        <f t="shared" si="17"/>
        <v>101073.91105897319</v>
      </c>
      <c r="AP17" s="1">
        <f t="shared" si="17"/>
        <v>102084.65016956291</v>
      </c>
      <c r="AQ17" s="1">
        <f t="shared" si="17"/>
        <v>103105.49667125854</v>
      </c>
      <c r="AR17" s="1">
        <f t="shared" si="17"/>
        <v>104136.55163797113</v>
      </c>
      <c r="AS17" s="1">
        <f t="shared" si="17"/>
        <v>105177.91715435084</v>
      </c>
      <c r="AT17" s="1">
        <f t="shared" si="17"/>
        <v>106229.69632589436</v>
      </c>
      <c r="AU17" s="1">
        <f t="shared" si="17"/>
        <v>107291.9932891533</v>
      </c>
      <c r="AV17" s="1">
        <f t="shared" si="17"/>
        <v>108364.91322204482</v>
      </c>
      <c r="AW17" s="1">
        <f t="shared" si="17"/>
        <v>109448.56235426528</v>
      </c>
      <c r="AX17" s="1">
        <f t="shared" si="17"/>
        <v>110543.04797780793</v>
      </c>
      <c r="AY17" s="1">
        <f t="shared" si="17"/>
        <v>111648.47845758601</v>
      </c>
      <c r="AZ17" s="1">
        <f t="shared" si="17"/>
        <v>112764.96324216187</v>
      </c>
      <c r="BA17" s="1">
        <f t="shared" si="17"/>
        <v>113892.61287458349</v>
      </c>
      <c r="BB17" s="1">
        <f t="shared" si="17"/>
        <v>115031.53900332932</v>
      </c>
      <c r="BC17" s="1">
        <f t="shared" si="17"/>
        <v>116181.85439336262</v>
      </c>
      <c r="BD17" s="1">
        <f t="shared" si="17"/>
        <v>117343.67293729624</v>
      </c>
      <c r="BE17" s="1">
        <f t="shared" si="17"/>
        <v>118517.1096666692</v>
      </c>
      <c r="BF17" s="1">
        <f t="shared" si="17"/>
        <v>119702.28076333589</v>
      </c>
      <c r="BG17" s="1">
        <f t="shared" si="17"/>
        <v>120899.30357096925</v>
      </c>
      <c r="BH17" s="1">
        <f t="shared" si="17"/>
        <v>122108.29660667894</v>
      </c>
      <c r="BI17" s="1">
        <f t="shared" si="17"/>
        <v>123329.37957274573</v>
      </c>
      <c r="BJ17" s="1">
        <f t="shared" si="17"/>
        <v>124562.67336847319</v>
      </c>
      <c r="BK17" s="1">
        <f t="shared" si="17"/>
        <v>125808.30010215793</v>
      </c>
      <c r="BL17" s="1">
        <f t="shared" si="17"/>
        <v>127066.38310317951</v>
      </c>
      <c r="BM17" s="1">
        <f t="shared" si="17"/>
        <v>128337.04693421131</v>
      </c>
      <c r="BN17" s="1">
        <f t="shared" si="17"/>
        <v>129620.41740355342</v>
      </c>
      <c r="BO17" s="1">
        <f t="shared" si="17"/>
        <v>130916.62157758896</v>
      </c>
      <c r="BP17" s="1">
        <f t="shared" si="17"/>
        <v>132225.78779336484</v>
      </c>
      <c r="BQ17" s="1">
        <f t="shared" si="17"/>
        <v>133548.04567129849</v>
      </c>
      <c r="BR17" s="1">
        <f t="shared" si="17"/>
        <v>134883.52612801146</v>
      </c>
      <c r="BS17" s="1">
        <f t="shared" si="17"/>
        <v>136232.36138929159</v>
      </c>
      <c r="BT17" s="1">
        <f t="shared" si="17"/>
        <v>137594.68500318451</v>
      </c>
      <c r="BU17" s="1">
        <f t="shared" si="17"/>
        <v>138970.63185321636</v>
      </c>
      <c r="BV17" s="1">
        <f t="shared" si="17"/>
        <v>140360.33817174853</v>
      </c>
      <c r="BW17" s="1">
        <f t="shared" si="17"/>
        <v>141763.94155346602</v>
      </c>
      <c r="BX17" s="1">
        <f t="shared" si="17"/>
        <v>143181.58096900067</v>
      </c>
      <c r="BY17" s="1">
        <f t="shared" si="17"/>
        <v>144613.39677869069</v>
      </c>
      <c r="BZ17" s="1">
        <f t="shared" si="17"/>
        <v>146059.5307464776</v>
      </c>
      <c r="CA17" s="1">
        <f t="shared" si="17"/>
        <v>147520.12605394237</v>
      </c>
      <c r="CB17" s="1">
        <f t="shared" si="17"/>
        <v>148995.32731448178</v>
      </c>
      <c r="CC17" s="1">
        <f t="shared" si="17"/>
        <v>150485.28058762659</v>
      </c>
      <c r="CD17" s="1">
        <f t="shared" si="17"/>
        <v>151990.13339350285</v>
      </c>
      <c r="CE17" s="1">
        <f t="shared" si="17"/>
        <v>153510.03472743789</v>
      </c>
      <c r="CF17" s="1">
        <f t="shared" si="17"/>
        <v>155045.13507471228</v>
      </c>
      <c r="CG17" s="1">
        <f t="shared" si="17"/>
        <v>156595.58642545939</v>
      </c>
      <c r="CH17" s="1">
        <f t="shared" si="17"/>
        <v>158161.54228971398</v>
      </c>
      <c r="CI17" s="1">
        <f t="shared" si="17"/>
        <v>159743.15771261111</v>
      </c>
      <c r="CJ17" s="1">
        <f t="shared" si="17"/>
        <v>161340.58928973723</v>
      </c>
      <c r="CK17" s="1">
        <f t="shared" si="17"/>
        <v>162953.99518263459</v>
      </c>
      <c r="CL17" s="1">
        <f t="shared" si="17"/>
        <v>164583.53513446095</v>
      </c>
      <c r="CM17" s="1">
        <f t="shared" si="17"/>
        <v>166229.37048580556</v>
      </c>
      <c r="CN17" s="1">
        <f t="shared" si="17"/>
        <v>167891.66419066361</v>
      </c>
      <c r="CO17" s="1">
        <f t="shared" si="17"/>
        <v>169570.58083257024</v>
      </c>
      <c r="CP17" s="1">
        <f t="shared" si="17"/>
        <v>171266.28664089594</v>
      </c>
      <c r="CQ17" s="1">
        <f t="shared" ref="CQ17:FB17" si="18">+CP17*(1+$AF$27)</f>
        <v>172978.9495073049</v>
      </c>
      <c r="CR17" s="1">
        <f t="shared" si="18"/>
        <v>174708.73900237796</v>
      </c>
      <c r="CS17" s="1">
        <f t="shared" si="18"/>
        <v>176455.82639240174</v>
      </c>
      <c r="CT17" s="1">
        <f t="shared" si="18"/>
        <v>178220.38465632577</v>
      </c>
      <c r="CU17" s="1">
        <f t="shared" si="18"/>
        <v>180002.58850288903</v>
      </c>
      <c r="CV17" s="1">
        <f t="shared" si="18"/>
        <v>181802.61438791791</v>
      </c>
      <c r="CW17" s="1">
        <f t="shared" si="18"/>
        <v>183620.64053179711</v>
      </c>
      <c r="CX17" s="1">
        <f t="shared" si="18"/>
        <v>185456.84693711507</v>
      </c>
      <c r="CY17" s="1">
        <f t="shared" si="18"/>
        <v>187311.41540648622</v>
      </c>
      <c r="CZ17" s="1">
        <f t="shared" si="18"/>
        <v>189184.52956055108</v>
      </c>
      <c r="DA17" s="1">
        <f t="shared" si="18"/>
        <v>191076.37485615659</v>
      </c>
      <c r="DB17" s="1">
        <f t="shared" si="18"/>
        <v>192987.13860471814</v>
      </c>
      <c r="DC17" s="1">
        <f t="shared" si="18"/>
        <v>194917.00999076533</v>
      </c>
      <c r="DD17" s="1">
        <f t="shared" si="18"/>
        <v>196866.18009067298</v>
      </c>
      <c r="DE17" s="1">
        <f t="shared" si="18"/>
        <v>198834.84189157971</v>
      </c>
      <c r="DF17" s="1">
        <f t="shared" si="18"/>
        <v>200823.1903104955</v>
      </c>
      <c r="DG17" s="1">
        <f t="shared" si="18"/>
        <v>202831.42221360045</v>
      </c>
      <c r="DH17" s="1">
        <f t="shared" si="18"/>
        <v>204859.73643573647</v>
      </c>
      <c r="DI17" s="1">
        <f t="shared" si="18"/>
        <v>206908.33380009382</v>
      </c>
      <c r="DJ17" s="1">
        <f t="shared" si="18"/>
        <v>208977.41713809475</v>
      </c>
      <c r="DK17" s="1">
        <f t="shared" si="18"/>
        <v>211067.19130947569</v>
      </c>
      <c r="DL17" s="1">
        <f t="shared" si="18"/>
        <v>213177.86322257045</v>
      </c>
      <c r="DM17" s="1">
        <f t="shared" si="18"/>
        <v>215309.64185479615</v>
      </c>
      <c r="DN17" s="1">
        <f t="shared" si="18"/>
        <v>217462.73827334412</v>
      </c>
      <c r="DO17" s="1">
        <f t="shared" si="18"/>
        <v>219637.36565607757</v>
      </c>
      <c r="DP17" s="1">
        <f t="shared" si="18"/>
        <v>221833.73931263835</v>
      </c>
      <c r="DQ17" s="1">
        <f t="shared" si="18"/>
        <v>224052.07670576475</v>
      </c>
      <c r="DR17" s="1">
        <f t="shared" si="18"/>
        <v>226292.59747282241</v>
      </c>
      <c r="DS17" s="1">
        <f t="shared" si="18"/>
        <v>228555.52344755063</v>
      </c>
      <c r="DT17" s="1">
        <f t="shared" si="18"/>
        <v>230841.07868202613</v>
      </c>
      <c r="DU17" s="1">
        <f t="shared" si="18"/>
        <v>233149.48946884638</v>
      </c>
      <c r="DV17" s="1">
        <f t="shared" si="18"/>
        <v>235480.98436353484</v>
      </c>
      <c r="DW17" s="1">
        <f t="shared" si="18"/>
        <v>237835.7942071702</v>
      </c>
      <c r="DX17" s="1">
        <f t="shared" si="18"/>
        <v>240214.15214924191</v>
      </c>
      <c r="DY17" s="1">
        <f t="shared" si="18"/>
        <v>242616.29367073433</v>
      </c>
      <c r="DZ17" s="1">
        <f t="shared" si="18"/>
        <v>245042.45660744168</v>
      </c>
      <c r="EA17" s="1">
        <f t="shared" si="18"/>
        <v>247492.8811735161</v>
      </c>
      <c r="EB17" s="1">
        <f t="shared" si="18"/>
        <v>249967.80998525125</v>
      </c>
      <c r="EC17" s="1">
        <f t="shared" si="18"/>
        <v>252467.48808510377</v>
      </c>
      <c r="ED17" s="1">
        <f t="shared" si="18"/>
        <v>254992.16296595481</v>
      </c>
      <c r="EE17" s="1">
        <f t="shared" si="18"/>
        <v>257542.08459561435</v>
      </c>
      <c r="EF17" s="1">
        <f t="shared" si="18"/>
        <v>260117.50544157048</v>
      </c>
      <c r="EG17" s="1">
        <f t="shared" si="18"/>
        <v>262718.68049598619</v>
      </c>
      <c r="EH17" s="1">
        <f t="shared" si="18"/>
        <v>265345.86730094603</v>
      </c>
      <c r="EI17" s="1">
        <f t="shared" si="18"/>
        <v>267999.32597395551</v>
      </c>
      <c r="EJ17" s="1">
        <f t="shared" si="18"/>
        <v>270679.31923369505</v>
      </c>
      <c r="EK17" s="1">
        <f t="shared" si="18"/>
        <v>273386.11242603202</v>
      </c>
      <c r="EL17" s="1">
        <f t="shared" si="18"/>
        <v>276119.97355029237</v>
      </c>
      <c r="EM17" s="1">
        <f t="shared" si="18"/>
        <v>278881.17328579532</v>
      </c>
      <c r="EN17" s="1">
        <f t="shared" si="18"/>
        <v>281669.98501865327</v>
      </c>
      <c r="EO17" s="1">
        <f t="shared" si="18"/>
        <v>284486.6848688398</v>
      </c>
      <c r="EP17" s="1">
        <f t="shared" si="18"/>
        <v>287331.5517175282</v>
      </c>
      <c r="EQ17" s="1">
        <f t="shared" si="18"/>
        <v>290204.8672347035</v>
      </c>
      <c r="ER17" s="1">
        <f t="shared" si="18"/>
        <v>293106.91590705054</v>
      </c>
      <c r="ES17" s="1">
        <f t="shared" si="18"/>
        <v>296037.98506612104</v>
      </c>
      <c r="ET17" s="1">
        <f t="shared" si="18"/>
        <v>298998.36491678224</v>
      </c>
      <c r="EU17" s="1">
        <f t="shared" si="18"/>
        <v>301988.34856595006</v>
      </c>
      <c r="EV17" s="1">
        <f t="shared" si="18"/>
        <v>305008.23205160955</v>
      </c>
      <c r="EW17" s="1">
        <f t="shared" si="18"/>
        <v>308058.31437212566</v>
      </c>
      <c r="EX17" s="1">
        <f t="shared" si="18"/>
        <v>311138.89751584694</v>
      </c>
      <c r="EY17" s="1">
        <f t="shared" si="18"/>
        <v>314250.28649100539</v>
      </c>
      <c r="EZ17" s="1">
        <f t="shared" si="18"/>
        <v>317392.78935591545</v>
      </c>
      <c r="FA17" s="1">
        <f t="shared" si="18"/>
        <v>320566.7172494746</v>
      </c>
      <c r="FB17" s="1">
        <f t="shared" si="18"/>
        <v>323772.38442196936</v>
      </c>
      <c r="FC17" s="1">
        <f t="shared" ref="FC17:HN17" si="19">+FB17*(1+$AF$27)</f>
        <v>327010.10826618905</v>
      </c>
      <c r="FD17" s="1">
        <f t="shared" si="19"/>
        <v>330280.20934885094</v>
      </c>
      <c r="FE17" s="1">
        <f t="shared" si="19"/>
        <v>333583.01144233946</v>
      </c>
      <c r="FF17" s="1">
        <f t="shared" si="19"/>
        <v>336918.84155676287</v>
      </c>
      <c r="FG17" s="1">
        <f t="shared" si="19"/>
        <v>340288.02997233049</v>
      </c>
      <c r="FH17" s="1">
        <f t="shared" si="19"/>
        <v>343690.91027205379</v>
      </c>
      <c r="FI17" s="1">
        <f t="shared" si="19"/>
        <v>347127.81937477435</v>
      </c>
      <c r="FJ17" s="1">
        <f t="shared" si="19"/>
        <v>350599.09756852209</v>
      </c>
      <c r="FK17" s="1">
        <f t="shared" si="19"/>
        <v>354105.08854420733</v>
      </c>
      <c r="FL17" s="1">
        <f t="shared" si="19"/>
        <v>357646.1394296494</v>
      </c>
      <c r="FM17" s="1">
        <f t="shared" si="19"/>
        <v>361222.60082394589</v>
      </c>
      <c r="FN17" s="1">
        <f t="shared" si="19"/>
        <v>364834.82683218532</v>
      </c>
      <c r="FO17" s="1">
        <f t="shared" si="19"/>
        <v>368483.17510050716</v>
      </c>
      <c r="FP17" s="1">
        <f t="shared" si="19"/>
        <v>372168.00685151224</v>
      </c>
      <c r="FQ17" s="1">
        <f t="shared" si="19"/>
        <v>375889.68692002736</v>
      </c>
      <c r="FR17" s="1">
        <f t="shared" si="19"/>
        <v>379648.58378922765</v>
      </c>
      <c r="FS17" s="1">
        <f t="shared" si="19"/>
        <v>383445.06962711993</v>
      </c>
      <c r="FT17" s="1">
        <f t="shared" si="19"/>
        <v>387279.52032339113</v>
      </c>
      <c r="FU17" s="1">
        <f t="shared" si="19"/>
        <v>391152.31552662503</v>
      </c>
      <c r="FV17" s="1">
        <f t="shared" si="19"/>
        <v>395063.83868189127</v>
      </c>
      <c r="FW17" s="1">
        <f t="shared" si="19"/>
        <v>399014.4770687102</v>
      </c>
      <c r="FX17" s="1">
        <f t="shared" si="19"/>
        <v>403004.6218393973</v>
      </c>
      <c r="FY17" s="1">
        <f t="shared" si="19"/>
        <v>407034.66805779125</v>
      </c>
      <c r="FZ17" s="1">
        <f t="shared" si="19"/>
        <v>411105.01473836915</v>
      </c>
      <c r="GA17" s="1">
        <f t="shared" si="19"/>
        <v>415216.06488575286</v>
      </c>
      <c r="GB17" s="1">
        <f t="shared" si="19"/>
        <v>419368.22553461039</v>
      </c>
      <c r="GC17" s="1">
        <f t="shared" si="19"/>
        <v>423561.90778995649</v>
      </c>
      <c r="GD17" s="1">
        <f t="shared" si="19"/>
        <v>427797.52686785604</v>
      </c>
      <c r="GE17" s="1">
        <f t="shared" si="19"/>
        <v>432075.5021365346</v>
      </c>
      <c r="GF17" s="1">
        <f t="shared" si="19"/>
        <v>436396.25715789996</v>
      </c>
      <c r="GG17" s="1">
        <f t="shared" si="19"/>
        <v>440760.21972947899</v>
      </c>
      <c r="GH17" s="1">
        <f t="shared" si="19"/>
        <v>445167.82192677382</v>
      </c>
      <c r="GI17" s="1">
        <f t="shared" si="19"/>
        <v>449619.50014604157</v>
      </c>
      <c r="GJ17" s="1">
        <f t="shared" si="19"/>
        <v>454115.695147502</v>
      </c>
      <c r="GK17" s="1">
        <f t="shared" si="19"/>
        <v>458656.85209897702</v>
      </c>
      <c r="GL17" s="1">
        <f t="shared" si="19"/>
        <v>463243.42061996681</v>
      </c>
      <c r="GM17" s="1">
        <f t="shared" si="19"/>
        <v>467875.85482616647</v>
      </c>
      <c r="GN17" s="1">
        <f t="shared" si="19"/>
        <v>472554.61337442813</v>
      </c>
      <c r="GO17" s="1">
        <f t="shared" si="19"/>
        <v>477280.15950817242</v>
      </c>
      <c r="GP17" s="1">
        <f t="shared" si="19"/>
        <v>482052.96110325417</v>
      </c>
      <c r="GQ17" s="1">
        <f t="shared" si="19"/>
        <v>486873.49071428675</v>
      </c>
      <c r="GR17" s="1">
        <f t="shared" si="19"/>
        <v>491742.22562142962</v>
      </c>
      <c r="GS17" s="1">
        <f t="shared" si="19"/>
        <v>496659.64787764393</v>
      </c>
      <c r="GT17" s="1">
        <f t="shared" si="19"/>
        <v>501626.24435642036</v>
      </c>
      <c r="GU17" s="1">
        <f t="shared" si="19"/>
        <v>506642.50679998455</v>
      </c>
      <c r="GV17" s="1">
        <f t="shared" si="19"/>
        <v>511708.93186798441</v>
      </c>
      <c r="GW17" s="1">
        <f t="shared" si="19"/>
        <v>516826.02118666423</v>
      </c>
      <c r="GX17" s="1">
        <f t="shared" si="19"/>
        <v>521994.28139853087</v>
      </c>
      <c r="GY17" s="1">
        <f t="shared" si="19"/>
        <v>527214.22421251622</v>
      </c>
      <c r="GZ17" s="1">
        <f t="shared" si="19"/>
        <v>532486.36645464133</v>
      </c>
      <c r="HA17" s="1">
        <f t="shared" si="19"/>
        <v>537811.23011918773</v>
      </c>
      <c r="HB17" s="1">
        <f t="shared" si="19"/>
        <v>543189.34242037963</v>
      </c>
      <c r="HC17" s="1">
        <f t="shared" si="19"/>
        <v>548621.23584458348</v>
      </c>
      <c r="HD17" s="1">
        <f t="shared" si="19"/>
        <v>554107.44820302934</v>
      </c>
      <c r="HE17" s="1">
        <f t="shared" si="19"/>
        <v>559648.5226850597</v>
      </c>
      <c r="HF17" s="1">
        <f t="shared" si="19"/>
        <v>565245.0079119103</v>
      </c>
      <c r="HG17" s="1">
        <f t="shared" si="19"/>
        <v>570897.45799102937</v>
      </c>
      <c r="HH17" s="1">
        <f t="shared" si="19"/>
        <v>576606.43257093965</v>
      </c>
      <c r="HI17" s="1">
        <f t="shared" si="19"/>
        <v>582372.49689664901</v>
      </c>
      <c r="HJ17" s="1">
        <f t="shared" si="19"/>
        <v>588196.22186561546</v>
      </c>
      <c r="HK17" s="1">
        <f t="shared" si="19"/>
        <v>594078.18408427166</v>
      </c>
      <c r="HL17" s="1">
        <f t="shared" si="19"/>
        <v>600018.96592511435</v>
      </c>
      <c r="HM17" s="1">
        <f t="shared" si="19"/>
        <v>606019.15558436548</v>
      </c>
      <c r="HN17" s="1">
        <f t="shared" si="19"/>
        <v>612079.34714020917</v>
      </c>
      <c r="HO17" s="1">
        <f t="shared" ref="HO17:HV17" si="20">+HN17*(1+$AF$27)</f>
        <v>618200.14061161131</v>
      </c>
      <c r="HP17" s="1">
        <f t="shared" si="20"/>
        <v>624382.14201772737</v>
      </c>
      <c r="HQ17" s="1">
        <f t="shared" si="20"/>
        <v>630625.9634379046</v>
      </c>
      <c r="HR17" s="1">
        <f t="shared" si="20"/>
        <v>636932.22307228367</v>
      </c>
      <c r="HS17" s="1">
        <f t="shared" si="20"/>
        <v>643301.54530300654</v>
      </c>
      <c r="HT17" s="1">
        <f t="shared" si="20"/>
        <v>649734.56075603666</v>
      </c>
      <c r="HU17" s="1">
        <f t="shared" si="20"/>
        <v>656231.90636359702</v>
      </c>
      <c r="HV17" s="1">
        <f t="shared" si="20"/>
        <v>662794.22542723303</v>
      </c>
    </row>
    <row r="18" spans="2:230">
      <c r="C18" s="1">
        <v>429</v>
      </c>
      <c r="D18" s="1">
        <v>427</v>
      </c>
      <c r="E18" s="1">
        <v>4269</v>
      </c>
      <c r="F18" s="1">
        <f>+S18-SUM(C18:E18)</f>
        <v>-5125</v>
      </c>
      <c r="G18" s="1">
        <v>4666</v>
      </c>
      <c r="H18" s="1">
        <v>4799</v>
      </c>
      <c r="I18" s="1">
        <v>4663</v>
      </c>
      <c r="J18" s="1">
        <f>+T18-SUM(G18:I18)</f>
        <v>-14128</v>
      </c>
      <c r="K18" s="1">
        <v>4836</v>
      </c>
      <c r="L18" s="1">
        <v>4826</v>
      </c>
    </row>
    <row r="19" spans="2:230" s="5" customFormat="1">
      <c r="C19" s="5">
        <f>+C17/C18</f>
        <v>10.883449883449883</v>
      </c>
      <c r="D19" s="5">
        <f>+D17/D18</f>
        <v>10.021077283372366</v>
      </c>
      <c r="E19" s="5">
        <f>+E17/E18</f>
        <v>1.0084328882642306</v>
      </c>
      <c r="F19" s="1">
        <f>+S19-SUM(C19:E19)</f>
        <v>-21.912960055086479</v>
      </c>
      <c r="G19" s="5">
        <f>+G17/G18</f>
        <v>0.89112730390055728</v>
      </c>
      <c r="H19" s="5">
        <f>+H17/H18</f>
        <v>1.0020837674515524</v>
      </c>
      <c r="I19" s="5">
        <f>+I17/I18</f>
        <v>0.27149903495603689</v>
      </c>
      <c r="J19" s="1">
        <f>+T19-SUM(G19:I19)</f>
        <v>-2.1647101063081466</v>
      </c>
      <c r="K19" s="5">
        <f>+K17/K18</f>
        <v>1.5889164598842018</v>
      </c>
      <c r="L19" s="5">
        <f>+L17/L18</f>
        <v>1.4645669291338583</v>
      </c>
    </row>
    <row r="20" spans="2:230" s="5" customFormat="1"/>
    <row r="21" spans="2:230">
      <c r="B21" s="4" t="s">
        <v>28</v>
      </c>
    </row>
    <row r="22" spans="2:230" s="3" customFormat="1">
      <c r="B22" s="1" t="s">
        <v>14</v>
      </c>
      <c r="G22" s="3">
        <f t="shared" ref="G22:K22" si="21">+G4/C4-1</f>
        <v>3.9819895877304168E-2</v>
      </c>
      <c r="H22" s="3">
        <f t="shared" si="21"/>
        <v>5.7873090481786127E-2</v>
      </c>
      <c r="I22" s="3">
        <f t="shared" si="21"/>
        <v>4.7975795994813497E-2</v>
      </c>
      <c r="J22" s="3">
        <f t="shared" si="21"/>
        <v>0.12339612339612338</v>
      </c>
      <c r="K22" s="3">
        <f t="shared" si="21"/>
        <v>0.11123139377537217</v>
      </c>
      <c r="L22" s="3">
        <f>+L4/H4-1</f>
        <v>0.16745348514301583</v>
      </c>
      <c r="Q22" s="3">
        <f t="shared" ref="Q22:R22" si="22">+Q4/P4-1</f>
        <v>0.1804598366826895</v>
      </c>
      <c r="R22" s="3">
        <f t="shared" si="22"/>
        <v>0.26664377177059317</v>
      </c>
      <c r="S22" s="3">
        <f t="shared" ref="S22:AC24" si="23">+S4/R4-1</f>
        <v>9.1564025098768376E-2</v>
      </c>
      <c r="T22" s="3">
        <f t="shared" si="23"/>
        <v>6.7915690866510614E-2</v>
      </c>
    </row>
    <row r="23" spans="2:230" s="3" customFormat="1">
      <c r="B23" s="1" t="s">
        <v>15</v>
      </c>
      <c r="G23" s="3">
        <f t="shared" ref="G23:K23" si="24">+G5/C5-1</f>
        <v>1.5282079646017701</v>
      </c>
      <c r="H23" s="3">
        <f t="shared" si="24"/>
        <v>1.7454545454545456</v>
      </c>
      <c r="I23" s="3">
        <f t="shared" si="24"/>
        <v>1.9963824289405685</v>
      </c>
      <c r="J23" s="3">
        <f t="shared" si="24"/>
        <v>1.957846622651092</v>
      </c>
      <c r="K23" s="3">
        <f t="shared" si="24"/>
        <v>0.46663749726536863</v>
      </c>
      <c r="L23" s="3">
        <f>+L5/H5-1</f>
        <v>0.24806054872280048</v>
      </c>
      <c r="Q23" s="3">
        <f t="shared" ref="Q23:R23" si="25">+Q5/P5-1</f>
        <v>6.7361425766500505E-2</v>
      </c>
      <c r="R23" s="3">
        <f t="shared" si="25"/>
        <v>4.4997877458610391E-2</v>
      </c>
      <c r="S23" s="3">
        <f t="shared" si="23"/>
        <v>3.4123222748815074E-2</v>
      </c>
      <c r="T23" s="3">
        <f t="shared" si="23"/>
        <v>1.8123608746890141</v>
      </c>
    </row>
    <row r="24" spans="2:230" s="3" customFormat="1">
      <c r="B24" s="1" t="s">
        <v>16</v>
      </c>
      <c r="G24" s="3">
        <f t="shared" ref="G24:K24" si="26">+G6/C6-1</f>
        <v>0.34167134043746494</v>
      </c>
      <c r="H24" s="3">
        <f t="shared" si="26"/>
        <v>0.42986373525707089</v>
      </c>
      <c r="I24" s="3">
        <f t="shared" si="26"/>
        <v>0.47273546642631814</v>
      </c>
      <c r="J24" s="3">
        <f t="shared" si="26"/>
        <v>0.51199569661108124</v>
      </c>
      <c r="K24" s="3">
        <f t="shared" si="26"/>
        <v>0.24705292199648854</v>
      </c>
      <c r="L24" s="3">
        <f>+L6/H6-1</f>
        <v>0.20156963241771453</v>
      </c>
      <c r="Q24" s="3">
        <f t="shared" ref="Q24:R24" si="27">+Q6/P6-1</f>
        <v>0.14911252511721362</v>
      </c>
      <c r="R24" s="3">
        <f t="shared" si="27"/>
        <v>0.20958105646630232</v>
      </c>
      <c r="S24" s="3">
        <f t="shared" si="23"/>
        <v>7.8788061319760239E-2</v>
      </c>
      <c r="T24" s="3">
        <f t="shared" si="23"/>
        <v>0.43985035874815037</v>
      </c>
      <c r="U24" s="3">
        <f t="shared" si="23"/>
        <v>0.21129251173071695</v>
      </c>
      <c r="V24" s="3">
        <f t="shared" si="23"/>
        <v>0.19999999999999996</v>
      </c>
      <c r="W24" s="3">
        <f t="shared" si="23"/>
        <v>0.19999999999999996</v>
      </c>
      <c r="X24" s="3">
        <f t="shared" si="23"/>
        <v>0.19999999999999996</v>
      </c>
      <c r="Y24" s="3">
        <f t="shared" si="23"/>
        <v>0.19999999999999996</v>
      </c>
      <c r="Z24" s="3">
        <f t="shared" si="23"/>
        <v>0.19999999999999996</v>
      </c>
      <c r="AA24" s="3">
        <f t="shared" si="23"/>
        <v>0.19999999999999996</v>
      </c>
      <c r="AB24" s="3">
        <f t="shared" si="23"/>
        <v>0.19999999999999996</v>
      </c>
      <c r="AC24" s="3">
        <f t="shared" si="23"/>
        <v>0.19999999999999996</v>
      </c>
    </row>
    <row r="27" spans="2:230" s="3" customFormat="1">
      <c r="B27" s="3" t="s">
        <v>36</v>
      </c>
      <c r="C27" s="3">
        <f>(C4-C7)/C4</f>
        <v>0.68692838046995919</v>
      </c>
      <c r="D27" s="3">
        <f>(D4-D7)/D4</f>
        <v>0.7034371327849589</v>
      </c>
      <c r="E27" s="3">
        <f>(E4-E7)/E4</f>
        <v>0.69644143495173605</v>
      </c>
      <c r="F27" s="3">
        <f>(F4-F7)/F4</f>
        <v>0.68809718809718812</v>
      </c>
      <c r="G27" s="3">
        <f>(G4-G7)/G4</f>
        <v>0.70771312584573753</v>
      </c>
      <c r="H27" s="3">
        <f>(H4-H7)/H4</f>
        <v>0.66273257428492083</v>
      </c>
      <c r="I27" s="3">
        <f>(I4-I7)/I4</f>
        <v>0.66538355787737147</v>
      </c>
      <c r="J27" s="3">
        <f>(J4-J7)/J4</f>
        <v>0.66294046172539489</v>
      </c>
      <c r="K27" s="3">
        <f>(K4-K7)/K4</f>
        <v>0.67206527033609353</v>
      </c>
      <c r="L27" s="3">
        <f>(L4-L7)/L4</f>
        <v>0.67649857278782111</v>
      </c>
      <c r="P27" s="3">
        <f>(P4-P7)/P4</f>
        <v>0.6587710661956333</v>
      </c>
      <c r="Q27" s="3">
        <f>(Q4-Q7)/Q4</f>
        <v>0.6784084776529461</v>
      </c>
      <c r="R27" s="3">
        <f>(R4-R7)/R4</f>
        <v>0.7045084824541018</v>
      </c>
      <c r="S27" s="3">
        <f>(S4-S7)/S4</f>
        <v>0.69356326733375917</v>
      </c>
      <c r="T27" s="3">
        <f>(T4-T7)/T4</f>
        <v>0.67447501329080273</v>
      </c>
      <c r="AE27" s="3" t="s">
        <v>43</v>
      </c>
      <c r="AF27" s="3">
        <v>0.01</v>
      </c>
    </row>
    <row r="28" spans="2:230" s="3" customFormat="1">
      <c r="B28" s="3" t="s">
        <v>37</v>
      </c>
      <c r="C28" s="3">
        <f>(C5-C8)/C5</f>
        <v>0.91758849557522126</v>
      </c>
      <c r="D28" s="3">
        <f>(D5-D8)/D5</f>
        <v>0.91792207792207792</v>
      </c>
      <c r="E28" s="3">
        <f>(E5-E8)/E5</f>
        <v>0.9147286821705426</v>
      </c>
      <c r="F28" s="3">
        <f>(F5-F8)/F5</f>
        <v>0.9167089893346877</v>
      </c>
      <c r="G28" s="3">
        <f>(G5-G8)/G5</f>
        <v>0.79129293371253551</v>
      </c>
      <c r="H28" s="3">
        <f>(H5-H8)/H5</f>
        <v>0.86508987701040685</v>
      </c>
      <c r="I28" s="3">
        <f>(I5-I8)/I5</f>
        <v>0.87944118661607451</v>
      </c>
      <c r="J28" s="3">
        <f>(J5-J8)/J5</f>
        <v>0.89268543956043955</v>
      </c>
      <c r="K28" s="3">
        <f>(K5-K8)/K5</f>
        <v>0.91348448687350836</v>
      </c>
      <c r="L28" s="3">
        <f>(L5-L8)/L5</f>
        <v>0.91267434808975134</v>
      </c>
      <c r="P28" s="3">
        <f>(P5-P8)/P5</f>
        <v>0.90545234858782664</v>
      </c>
      <c r="Q28" s="3">
        <f>(Q5-Q8)/Q5</f>
        <v>0.91410782510258948</v>
      </c>
      <c r="R28" s="3">
        <f>(R5-R8)/R5</f>
        <v>0.91509817197020993</v>
      </c>
      <c r="S28" s="3">
        <f>(S5-S8)/S5</f>
        <v>0.91672122561215141</v>
      </c>
      <c r="T28" s="3">
        <f>(T5-T8)/T5</f>
        <v>0.86074122357761429</v>
      </c>
      <c r="AE28" s="3" t="s">
        <v>44</v>
      </c>
      <c r="AF28" s="3">
        <v>7.0000000000000007E-2</v>
      </c>
    </row>
    <row r="29" spans="2:230" s="3" customFormat="1">
      <c r="B29" s="3" t="s">
        <v>38</v>
      </c>
      <c r="C29" s="3">
        <f>+C9/C6</f>
        <v>0.7337072349971957</v>
      </c>
      <c r="D29" s="3">
        <f>+D9/D6</f>
        <v>0.75071567617084622</v>
      </c>
      <c r="E29" s="3">
        <f>+E9/E6</f>
        <v>0.74402884182063989</v>
      </c>
      <c r="F29" s="3">
        <f>+F9/F6</f>
        <v>0.7365250134480904</v>
      </c>
      <c r="G29" s="3">
        <f>+G9/G6</f>
        <v>0.73965387509405567</v>
      </c>
      <c r="H29" s="3">
        <f>+H9/H6</f>
        <v>0.74837831344598382</v>
      </c>
      <c r="I29" s="3">
        <f>+I9/I6</f>
        <v>0.76032741738066101</v>
      </c>
      <c r="J29" s="3">
        <f>+J9/J6</f>
        <v>0.75814714671979511</v>
      </c>
      <c r="K29" s="3">
        <f>+K9/K6</f>
        <v>0.78057119871279168</v>
      </c>
      <c r="L29" s="3">
        <f>+L9/L6</f>
        <v>0.78032524660090641</v>
      </c>
      <c r="P29" s="3">
        <f>+P9/P6</f>
        <v>0.72714333556597455</v>
      </c>
      <c r="Q29" s="3">
        <f>+Q9/Q6</f>
        <v>0.73908925318761387</v>
      </c>
      <c r="R29" s="3">
        <f>+R9/R6</f>
        <v>0.75134776977983919</v>
      </c>
      <c r="S29" s="3">
        <f>+S9/S6</f>
        <v>0.74114296881543318</v>
      </c>
      <c r="T29" s="3">
        <f>+T9/T6</f>
        <v>0.75204560437429713</v>
      </c>
      <c r="AE29" s="3" t="s">
        <v>45</v>
      </c>
      <c r="AF29" s="7">
        <f>+NPV(AF28,U17:HV17)</f>
        <v>1111185.1920278566</v>
      </c>
    </row>
    <row r="30" spans="2:230">
      <c r="AE30" s="1" t="s">
        <v>46</v>
      </c>
      <c r="AF30" s="1">
        <f>+Main!H5</f>
        <v>4703.4709789999997</v>
      </c>
    </row>
    <row r="31" spans="2:230">
      <c r="AE31" s="1" t="s">
        <v>47</v>
      </c>
      <c r="AF31" s="1">
        <f>+AF29/AF30</f>
        <v>236.24791074273929</v>
      </c>
    </row>
    <row r="32" spans="2:230">
      <c r="AE32" s="1" t="s">
        <v>48</v>
      </c>
      <c r="AF32" s="1">
        <f>+Main!H4</f>
        <v>224.87</v>
      </c>
    </row>
    <row r="33" spans="2:32">
      <c r="B33" s="1" t="s">
        <v>29</v>
      </c>
      <c r="R33" s="1">
        <v>16736</v>
      </c>
      <c r="S33" s="1">
        <v>18085</v>
      </c>
      <c r="T33" s="1">
        <v>19962</v>
      </c>
      <c r="AF33" s="3">
        <f>+AF31/AF32-1</f>
        <v>5.0597726431890866E-2</v>
      </c>
    </row>
    <row r="34" spans="2:32">
      <c r="B34" s="1" t="s">
        <v>30</v>
      </c>
      <c r="R34" s="1">
        <v>-424</v>
      </c>
      <c r="S34" s="1">
        <v>-452</v>
      </c>
      <c r="T34" s="1">
        <v>-548</v>
      </c>
    </row>
    <row r="35" spans="2:32">
      <c r="B35" s="1" t="s">
        <v>31</v>
      </c>
      <c r="R35" s="1">
        <f>+R33-R34</f>
        <v>17160</v>
      </c>
      <c r="S35" s="1">
        <f>+S33-S34</f>
        <v>18537</v>
      </c>
      <c r="T35" s="1">
        <f>+T33-T34</f>
        <v>20510</v>
      </c>
    </row>
  </sheetData>
  <pageMargins left="0.7" right="0.7" top="0.75" bottom="0.75" header="0.3" footer="0.3"/>
  <ignoredErrors>
    <ignoredError sqref="F7:M29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 Brannon</cp:lastModifiedBy>
  <dcterms:created xsi:type="dcterms:W3CDTF">2025-02-09T03:51:46Z</dcterms:created>
  <dcterms:modified xsi:type="dcterms:W3CDTF">2025-08-16T02:12:29Z</dcterms:modified>
</cp:coreProperties>
</file>