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9EA1F2E6-09A0-6541-B08A-406DF323A855}" xr6:coauthVersionLast="47" xr6:coauthVersionMax="47" xr10:uidLastSave="{00000000-0000-0000-0000-000000000000}"/>
  <bookViews>
    <workbookView xWindow="12100" yWindow="500" windowWidth="29420" windowHeight="24700" xr2:uid="{6BD7D321-55D2-E04E-BEE0-93D899F96E1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D27" i="2"/>
  <c r="D26" i="2"/>
  <c r="G27" i="2"/>
  <c r="G26" i="2"/>
  <c r="G23" i="2"/>
  <c r="G22" i="2"/>
  <c r="C5" i="2"/>
  <c r="C11" i="2" s="1"/>
  <c r="C14" i="2" s="1"/>
  <c r="C16" i="2" s="1"/>
  <c r="C18" i="2" s="1"/>
  <c r="G5" i="2"/>
  <c r="G11" i="2" s="1"/>
  <c r="G14" i="2" s="1"/>
  <c r="G16" i="2" s="1"/>
  <c r="G18" i="2" s="1"/>
  <c r="H27" i="2"/>
  <c r="H26" i="2"/>
  <c r="H23" i="2"/>
  <c r="H22" i="2"/>
  <c r="D5" i="2"/>
  <c r="D11" i="2" s="1"/>
  <c r="D14" i="2" s="1"/>
  <c r="D16" i="2" s="1"/>
  <c r="D18" i="2" s="1"/>
  <c r="H5" i="2"/>
  <c r="H11" i="2" s="1"/>
  <c r="H14" i="2" s="1"/>
  <c r="H16" i="2" s="1"/>
  <c r="H18" i="2" s="1"/>
  <c r="E27" i="2"/>
  <c r="E26" i="2"/>
  <c r="I27" i="2"/>
  <c r="I26" i="2"/>
  <c r="I23" i="2"/>
  <c r="I22" i="2"/>
  <c r="E5" i="2"/>
  <c r="E11" i="2" s="1"/>
  <c r="E14" i="2" s="1"/>
  <c r="E16" i="2" s="1"/>
  <c r="E18" i="2" s="1"/>
  <c r="I11" i="2"/>
  <c r="I14" i="2" s="1"/>
  <c r="I16" i="2" s="1"/>
  <c r="I18" i="2" s="1"/>
  <c r="I5" i="2"/>
  <c r="M2" i="2"/>
  <c r="N2" i="2" s="1"/>
  <c r="O2" i="2" s="1"/>
  <c r="P2" i="2" s="1"/>
  <c r="Q2" i="2" s="1"/>
  <c r="R2" i="2" s="1"/>
  <c r="S2" i="2" s="1"/>
  <c r="T2" i="2" s="1"/>
  <c r="J6" i="1"/>
  <c r="J7" i="1" s="1"/>
  <c r="I7" i="1"/>
  <c r="I5" i="1"/>
  <c r="I8" i="1" s="1"/>
  <c r="E28" i="2" l="1"/>
  <c r="H28" i="2"/>
  <c r="G28" i="2"/>
  <c r="D28" i="2"/>
  <c r="I24" i="2"/>
  <c r="I28" i="2"/>
  <c r="H24" i="2"/>
  <c r="G24" i="2"/>
  <c r="C28" i="2"/>
</calcChain>
</file>

<file path=xl/sharedStrings.xml><?xml version="1.0" encoding="utf-8"?>
<sst xmlns="http://schemas.openxmlformats.org/spreadsheetml/2006/main" count="55" uniqueCount="51">
  <si>
    <t>P</t>
  </si>
  <si>
    <t>S</t>
  </si>
  <si>
    <t>MC</t>
  </si>
  <si>
    <t>C</t>
  </si>
  <si>
    <t>D</t>
  </si>
  <si>
    <t>EV</t>
  </si>
  <si>
    <t xml:space="preserve">CEO </t>
  </si>
  <si>
    <t>John Schlaefer</t>
  </si>
  <si>
    <t xml:space="preserve">CFO </t>
  </si>
  <si>
    <t>Edmong Cheng</t>
  </si>
  <si>
    <t>Q324</t>
  </si>
  <si>
    <t>Q123</t>
  </si>
  <si>
    <t>Q223</t>
  </si>
  <si>
    <t>Q323</t>
  </si>
  <si>
    <t>Q423</t>
  </si>
  <si>
    <t>Q124</t>
  </si>
  <si>
    <t>Q224</t>
  </si>
  <si>
    <t>Q424</t>
  </si>
  <si>
    <t xml:space="preserve">Product </t>
  </si>
  <si>
    <t>Service</t>
  </si>
  <si>
    <t xml:space="preserve">Total Revenue </t>
  </si>
  <si>
    <t>Product C</t>
  </si>
  <si>
    <t>Service C</t>
  </si>
  <si>
    <t>R&amp;D</t>
  </si>
  <si>
    <t>S&amp;M</t>
  </si>
  <si>
    <t>G&amp;A</t>
  </si>
  <si>
    <t xml:space="preserve">Operating Income </t>
  </si>
  <si>
    <t>Interest Expense</t>
  </si>
  <si>
    <t>Other Income</t>
  </si>
  <si>
    <t xml:space="preserve">EBT </t>
  </si>
  <si>
    <t>Taxes</t>
  </si>
  <si>
    <t xml:space="preserve">Net Income </t>
  </si>
  <si>
    <t>Diluted</t>
  </si>
  <si>
    <t>EPS</t>
  </si>
  <si>
    <t>Growth Analysis Y/Y</t>
  </si>
  <si>
    <t xml:space="preserve">Total Revenues </t>
  </si>
  <si>
    <t>Product Margin</t>
  </si>
  <si>
    <t>Service Margin</t>
  </si>
  <si>
    <t xml:space="preserve">Gross Margin </t>
  </si>
  <si>
    <t>design, manufacturing, and sale of communication semiconductors (5g/4.75G/4.5G/4G transceivers and modem</t>
  </si>
  <si>
    <t>Portable wireless routers</t>
  </si>
  <si>
    <t>fixed wireless routers</t>
  </si>
  <si>
    <t>idnustrial M2M apps</t>
  </si>
  <si>
    <t xml:space="preserve">cellular IoT devices </t>
  </si>
  <si>
    <t>smartphones</t>
  </si>
  <si>
    <t>HQ</t>
  </si>
  <si>
    <t>San Jose, CA</t>
  </si>
  <si>
    <t>South Korea</t>
  </si>
  <si>
    <t>Sales Offices</t>
  </si>
  <si>
    <t>Taiwan, China, Japan</t>
  </si>
  <si>
    <t>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</si>
</sst>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F0BC-CA67-F24A-8BE5-FE23439E625A}">
  <dimension ref="B3:J16"/>
  <sheetViews>
    <sheetView tabSelected="1" topLeftCell="A8" zoomScale="219" workbookViewId="0">
      <selection activeCell="E12" sqref="E12"/>
    </sheetView>
  </sheetViews>
  <sheetFormatPr baseColWidth="10" defaultRowHeight="13"/>
  <cols>
    <col min="1" max="1" width="1.83203125" style="1" customWidth="1"/>
    <col min="2" max="2" width="10.5" style="1" customWidth="1"/>
    <col min="3" max="7" width="10.83203125" style="1"/>
    <col min="8" max="8" width="3.6640625" style="1" bestFit="1" customWidth="1"/>
    <col min="9" max="9" width="4.6640625" style="1" bestFit="1" customWidth="1"/>
    <col min="10" max="10" width="5.5" style="1" bestFit="1" customWidth="1"/>
    <col min="11" max="16384" width="10.83203125" style="1"/>
  </cols>
  <sheetData>
    <row r="3" spans="2:10">
      <c r="B3" s="1" t="s">
        <v>6</v>
      </c>
      <c r="C3" s="1" t="s">
        <v>7</v>
      </c>
      <c r="H3" s="1" t="s">
        <v>0</v>
      </c>
      <c r="I3" s="2">
        <v>1.26</v>
      </c>
    </row>
    <row r="4" spans="2:10">
      <c r="B4" s="1" t="s">
        <v>8</v>
      </c>
      <c r="C4" s="1" t="s">
        <v>9</v>
      </c>
      <c r="H4" s="1" t="s">
        <v>1</v>
      </c>
      <c r="I4" s="1">
        <v>47.736823999999999</v>
      </c>
      <c r="J4" s="1" t="s">
        <v>10</v>
      </c>
    </row>
    <row r="5" spans="2:10">
      <c r="B5" s="1" t="s">
        <v>45</v>
      </c>
      <c r="C5" s="1" t="s">
        <v>46</v>
      </c>
      <c r="H5" s="1" t="s">
        <v>2</v>
      </c>
      <c r="I5" s="1">
        <f>+I3*I4</f>
        <v>60.148398239999999</v>
      </c>
    </row>
    <row r="6" spans="2:10">
      <c r="B6" s="1" t="s">
        <v>23</v>
      </c>
      <c r="C6" s="1" t="s">
        <v>47</v>
      </c>
      <c r="H6" s="1" t="s">
        <v>3</v>
      </c>
      <c r="I6" s="1">
        <v>1.8120000000000001</v>
      </c>
      <c r="J6" s="1" t="str">
        <f>+J4</f>
        <v>Q324</v>
      </c>
    </row>
    <row r="7" spans="2:10">
      <c r="B7" s="1" t="s">
        <v>48</v>
      </c>
      <c r="C7" s="1" t="s">
        <v>49</v>
      </c>
      <c r="H7" s="1" t="s">
        <v>4</v>
      </c>
      <c r="I7" s="1">
        <f>32.819+4.008</f>
        <v>36.827000000000005</v>
      </c>
      <c r="J7" s="1" t="str">
        <f>+J6</f>
        <v>Q324</v>
      </c>
    </row>
    <row r="8" spans="2:10">
      <c r="H8" s="1" t="s">
        <v>5</v>
      </c>
      <c r="I8" s="1">
        <f>+I5-I6+I7</f>
        <v>95.163398240000006</v>
      </c>
    </row>
    <row r="10" spans="2:10">
      <c r="B10" s="1" t="s">
        <v>39</v>
      </c>
    </row>
    <row r="12" spans="2:10">
      <c r="B12" s="1" t="s">
        <v>40</v>
      </c>
    </row>
    <row r="13" spans="2:10">
      <c r="B13" s="1" t="s">
        <v>41</v>
      </c>
    </row>
    <row r="14" spans="2:10">
      <c r="B14" s="1" t="s">
        <v>42</v>
      </c>
    </row>
    <row r="15" spans="2:10">
      <c r="B15" s="1" t="s">
        <v>44</v>
      </c>
    </row>
    <row r="16" spans="2:10">
      <c r="B16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6E04-8521-AB46-A303-1BA5A5F1660A}">
  <dimension ref="A1:T28"/>
  <sheetViews>
    <sheetView zoomScale="18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baseColWidth="10" defaultRowHeight="13"/>
  <cols>
    <col min="1" max="1" width="1.1640625" style="1" customWidth="1"/>
    <col min="2" max="2" width="17" style="1" bestFit="1" customWidth="1"/>
    <col min="3" max="3" width="6.6640625" style="1" bestFit="1" customWidth="1"/>
    <col min="4" max="4" width="6.1640625" style="1" bestFit="1" customWidth="1"/>
    <col min="5" max="5" width="6.6640625" style="1" bestFit="1" customWidth="1"/>
    <col min="6" max="6" width="5.5" style="1" bestFit="1" customWidth="1"/>
    <col min="7" max="9" width="6.6640625" style="1" bestFit="1" customWidth="1"/>
    <col min="10" max="10" width="5.5" style="1" bestFit="1" customWidth="1"/>
    <col min="11" max="11" width="10.83203125" style="1"/>
    <col min="12" max="20" width="5.1640625" style="1" bestFit="1" customWidth="1"/>
    <col min="21" max="16384" width="10.83203125" style="1"/>
  </cols>
  <sheetData>
    <row r="1" spans="1:20">
      <c r="A1" s="1" t="s">
        <v>50</v>
      </c>
    </row>
    <row r="2" spans="1:20" s="3" customFormat="1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10</v>
      </c>
      <c r="J2" s="3" t="s">
        <v>17</v>
      </c>
      <c r="L2" s="3">
        <v>2022</v>
      </c>
      <c r="M2" s="3">
        <f t="shared" ref="M2:T2" si="0">+L2+1</f>
        <v>2023</v>
      </c>
      <c r="N2" s="3">
        <f t="shared" si="0"/>
        <v>2024</v>
      </c>
      <c r="O2" s="3">
        <f t="shared" si="0"/>
        <v>2025</v>
      </c>
      <c r="P2" s="3">
        <f t="shared" si="0"/>
        <v>2026</v>
      </c>
      <c r="Q2" s="3">
        <f t="shared" si="0"/>
        <v>2027</v>
      </c>
      <c r="R2" s="3">
        <f t="shared" si="0"/>
        <v>2028</v>
      </c>
      <c r="S2" s="3">
        <f t="shared" si="0"/>
        <v>2029</v>
      </c>
      <c r="T2" s="3">
        <f t="shared" si="0"/>
        <v>2030</v>
      </c>
    </row>
    <row r="3" spans="1:20">
      <c r="B3" s="1" t="s">
        <v>21</v>
      </c>
      <c r="C3" s="1">
        <v>599</v>
      </c>
      <c r="D3" s="1">
        <v>4042</v>
      </c>
      <c r="E3" s="1">
        <v>4026</v>
      </c>
      <c r="G3" s="1">
        <v>2378</v>
      </c>
      <c r="H3" s="1">
        <v>18</v>
      </c>
      <c r="I3" s="1">
        <v>1715</v>
      </c>
    </row>
    <row r="4" spans="1:20">
      <c r="B4" s="1" t="s">
        <v>19</v>
      </c>
      <c r="C4" s="1">
        <v>2463</v>
      </c>
      <c r="D4" s="1">
        <v>259</v>
      </c>
      <c r="E4" s="1">
        <v>450</v>
      </c>
      <c r="G4" s="1">
        <v>887</v>
      </c>
      <c r="H4" s="1">
        <v>1450</v>
      </c>
      <c r="I4" s="1">
        <v>895</v>
      </c>
    </row>
    <row r="5" spans="1:20" s="4" customFormat="1">
      <c r="B5" s="4" t="s">
        <v>35</v>
      </c>
      <c r="C5" s="4">
        <f>+SUM(C3:C4)</f>
        <v>3062</v>
      </c>
      <c r="D5" s="4">
        <f>+SUM(D3:D4)</f>
        <v>4301</v>
      </c>
      <c r="E5" s="4">
        <f>+SUM(E3:E4)</f>
        <v>4476</v>
      </c>
      <c r="G5" s="4">
        <f>+SUM(G3:G4)</f>
        <v>3265</v>
      </c>
      <c r="H5" s="4">
        <f>+SUM(H3:H4)</f>
        <v>1468</v>
      </c>
      <c r="I5" s="4">
        <f>+SUM(I3:I4)</f>
        <v>2610</v>
      </c>
    </row>
    <row r="6" spans="1:20">
      <c r="B6" s="1" t="s">
        <v>21</v>
      </c>
      <c r="C6" s="1">
        <v>978</v>
      </c>
      <c r="D6" s="1">
        <v>991</v>
      </c>
      <c r="E6" s="1">
        <v>3985</v>
      </c>
      <c r="G6" s="1">
        <v>654</v>
      </c>
      <c r="H6" s="1">
        <v>158</v>
      </c>
      <c r="I6" s="1">
        <v>710</v>
      </c>
    </row>
    <row r="7" spans="1:20">
      <c r="B7" s="1" t="s">
        <v>22</v>
      </c>
      <c r="C7" s="1">
        <v>563</v>
      </c>
      <c r="D7" s="1">
        <v>479</v>
      </c>
      <c r="E7" s="8">
        <v>-36</v>
      </c>
      <c r="G7" s="1">
        <v>658</v>
      </c>
      <c r="H7" s="1">
        <v>389</v>
      </c>
      <c r="I7" s="1">
        <v>274</v>
      </c>
    </row>
    <row r="8" spans="1:20">
      <c r="B8" s="1" t="s">
        <v>23</v>
      </c>
      <c r="C8" s="1">
        <v>902</v>
      </c>
      <c r="D8" s="1">
        <v>3985</v>
      </c>
      <c r="E8" s="1">
        <v>2367</v>
      </c>
      <c r="G8" s="1">
        <v>5521</v>
      </c>
      <c r="H8" s="1">
        <v>4164</v>
      </c>
      <c r="I8" s="1">
        <v>4210</v>
      </c>
    </row>
    <row r="9" spans="1:20">
      <c r="B9" s="1" t="s">
        <v>24</v>
      </c>
      <c r="C9" s="1">
        <v>836</v>
      </c>
      <c r="D9" s="1">
        <v>757</v>
      </c>
      <c r="E9" s="1">
        <v>744</v>
      </c>
      <c r="G9" s="1">
        <v>996</v>
      </c>
      <c r="H9" s="1">
        <v>976</v>
      </c>
      <c r="I9" s="1">
        <v>949</v>
      </c>
    </row>
    <row r="10" spans="1:20">
      <c r="B10" s="1" t="s">
        <v>25</v>
      </c>
      <c r="C10" s="1">
        <v>1477</v>
      </c>
      <c r="D10" s="1">
        <v>2627</v>
      </c>
      <c r="E10" s="1">
        <v>1433</v>
      </c>
      <c r="G10" s="1">
        <v>2836</v>
      </c>
      <c r="H10" s="1">
        <v>2860</v>
      </c>
      <c r="I10" s="1">
        <v>2379</v>
      </c>
    </row>
    <row r="11" spans="1:20">
      <c r="B11" s="1" t="s">
        <v>26</v>
      </c>
      <c r="C11" s="1">
        <f>+C5-SUM(C6:C10)</f>
        <v>-1694</v>
      </c>
      <c r="D11" s="1">
        <f>+D5-SUM(D6:D10)</f>
        <v>-4538</v>
      </c>
      <c r="E11" s="1">
        <f>+E5-SUM(E6:E10)</f>
        <v>-4017</v>
      </c>
      <c r="G11" s="1">
        <f>+G5-SUM(G6:G10)</f>
        <v>-7400</v>
      </c>
      <c r="H11" s="1">
        <f>+H5-SUM(H6:H10)</f>
        <v>-7079</v>
      </c>
      <c r="I11" s="1">
        <f>+I5-SUM(I6:I10)</f>
        <v>-5912</v>
      </c>
    </row>
    <row r="12" spans="1:20">
      <c r="B12" s="1" t="s">
        <v>27</v>
      </c>
      <c r="C12" s="1">
        <v>-935</v>
      </c>
      <c r="D12" s="1">
        <v>-2723</v>
      </c>
      <c r="E12" s="1">
        <v>-1220</v>
      </c>
      <c r="G12" s="1">
        <v>-2082</v>
      </c>
      <c r="H12" s="1">
        <v>-760</v>
      </c>
      <c r="I12" s="1">
        <v>-667</v>
      </c>
    </row>
    <row r="13" spans="1:20">
      <c r="B13" s="1" t="s">
        <v>28</v>
      </c>
      <c r="C13" s="1">
        <v>1286</v>
      </c>
      <c r="D13" s="1">
        <v>731</v>
      </c>
      <c r="E13" s="1">
        <v>929</v>
      </c>
      <c r="G13" s="1">
        <v>-4338</v>
      </c>
      <c r="H13" s="1">
        <v>6863</v>
      </c>
      <c r="I13" s="1">
        <v>-481</v>
      </c>
    </row>
    <row r="14" spans="1:20">
      <c r="B14" s="1" t="s">
        <v>29</v>
      </c>
      <c r="C14" s="1">
        <f>+SUM(C11:C13)</f>
        <v>-1343</v>
      </c>
      <c r="D14" s="1">
        <f>+SUM(D11:D13)</f>
        <v>-6530</v>
      </c>
      <c r="E14" s="1">
        <f>+SUM(E11:E13)</f>
        <v>-4308</v>
      </c>
      <c r="G14" s="1">
        <f>+SUM(G11:G13)</f>
        <v>-13820</v>
      </c>
      <c r="H14" s="1">
        <f>+SUM(H11:H13)</f>
        <v>-976</v>
      </c>
      <c r="I14" s="1">
        <f>+SUM(I11:I13)</f>
        <v>-7060</v>
      </c>
    </row>
    <row r="15" spans="1:20">
      <c r="B15" s="1" t="s">
        <v>30</v>
      </c>
      <c r="C15" s="1">
        <v>50</v>
      </c>
      <c r="D15" s="1">
        <v>37</v>
      </c>
      <c r="E15" s="1">
        <v>38</v>
      </c>
      <c r="G15" s="1">
        <v>59</v>
      </c>
      <c r="H15" s="1">
        <v>67</v>
      </c>
      <c r="I15" s="1">
        <v>61</v>
      </c>
    </row>
    <row r="16" spans="1:20">
      <c r="B16" s="1" t="s">
        <v>31</v>
      </c>
      <c r="C16" s="1">
        <f>+C14-C15</f>
        <v>-1393</v>
      </c>
      <c r="D16" s="1">
        <f>+D14-D15</f>
        <v>-6567</v>
      </c>
      <c r="E16" s="1">
        <f>+E14-E15</f>
        <v>-4346</v>
      </c>
      <c r="G16" s="1">
        <f>+G14-G15</f>
        <v>-13879</v>
      </c>
      <c r="H16" s="1">
        <f>+H14-H15</f>
        <v>-1043</v>
      </c>
      <c r="I16" s="1">
        <f>+I14-I15</f>
        <v>-7121</v>
      </c>
    </row>
    <row r="17" spans="2:9">
      <c r="B17" s="1" t="s">
        <v>32</v>
      </c>
      <c r="C17" s="1">
        <v>23862</v>
      </c>
      <c r="D17" s="1">
        <v>2388</v>
      </c>
      <c r="E17" s="1">
        <v>24055</v>
      </c>
      <c r="G17" s="1">
        <v>26257</v>
      </c>
      <c r="H17" s="1">
        <v>44060</v>
      </c>
      <c r="I17" s="1">
        <v>45645</v>
      </c>
    </row>
    <row r="18" spans="2:9" s="5" customFormat="1">
      <c r="B18" s="5" t="s">
        <v>33</v>
      </c>
      <c r="C18" s="5">
        <f>+C16/C17</f>
        <v>-5.8377336350683096E-2</v>
      </c>
      <c r="D18" s="5">
        <f>+D16/D17</f>
        <v>-2.75</v>
      </c>
      <c r="E18" s="5">
        <f>+E16/E17</f>
        <v>-0.18066929952192892</v>
      </c>
      <c r="G18" s="5">
        <f>+G16/G17</f>
        <v>-0.52858285409605055</v>
      </c>
      <c r="H18" s="5">
        <f>+H16/H17</f>
        <v>-2.3672265093054926E-2</v>
      </c>
      <c r="I18" s="5">
        <f>+I16/I17</f>
        <v>-0.15600832511775661</v>
      </c>
    </row>
    <row r="21" spans="2:9">
      <c r="B21" s="7" t="s">
        <v>34</v>
      </c>
    </row>
    <row r="22" spans="2:9" s="6" customFormat="1">
      <c r="B22" s="1" t="s">
        <v>18</v>
      </c>
      <c r="G22" s="6">
        <f t="shared" ref="G22:I24" si="1">+G3/C3-1</f>
        <v>2.969949916527546</v>
      </c>
      <c r="H22" s="6">
        <f t="shared" si="1"/>
        <v>-0.99554675903018308</v>
      </c>
      <c r="I22" s="6">
        <f t="shared" si="1"/>
        <v>-0.57401887729756584</v>
      </c>
    </row>
    <row r="23" spans="2:9">
      <c r="B23" s="1" t="s">
        <v>19</v>
      </c>
      <c r="G23" s="6">
        <f t="shared" si="1"/>
        <v>-0.63987007714169719</v>
      </c>
      <c r="H23" s="6">
        <f t="shared" si="1"/>
        <v>4.5984555984555984</v>
      </c>
      <c r="I23" s="6">
        <f t="shared" si="1"/>
        <v>0.98888888888888893</v>
      </c>
    </row>
    <row r="24" spans="2:9">
      <c r="B24" s="4" t="s">
        <v>20</v>
      </c>
      <c r="G24" s="6">
        <f t="shared" si="1"/>
        <v>6.629653821032E-2</v>
      </c>
      <c r="H24" s="6">
        <f t="shared" si="1"/>
        <v>-0.6586840269704719</v>
      </c>
      <c r="I24" s="6">
        <f t="shared" si="1"/>
        <v>-0.41689008042895437</v>
      </c>
    </row>
    <row r="26" spans="2:9" s="6" customFormat="1">
      <c r="B26" s="6" t="s">
        <v>36</v>
      </c>
      <c r="C26" s="6">
        <f t="shared" ref="C26:E27" si="2">(C3-C6)/C3</f>
        <v>-0.63272120200333892</v>
      </c>
      <c r="D26" s="6">
        <f t="shared" si="2"/>
        <v>0.75482434438396828</v>
      </c>
      <c r="E26" s="6">
        <f t="shared" si="2"/>
        <v>1.0183805265772479E-2</v>
      </c>
      <c r="G26" s="6">
        <f t="shared" ref="G26:I27" si="3">(G3-G6)/G3</f>
        <v>0.7249789739276703</v>
      </c>
      <c r="H26" s="6">
        <f t="shared" si="3"/>
        <v>-7.7777777777777777</v>
      </c>
      <c r="I26" s="6">
        <f t="shared" si="3"/>
        <v>0.5860058309037901</v>
      </c>
    </row>
    <row r="27" spans="2:9" s="6" customFormat="1">
      <c r="B27" s="6" t="s">
        <v>37</v>
      </c>
      <c r="C27" s="6">
        <f t="shared" si="2"/>
        <v>0.77141697117336583</v>
      </c>
      <c r="D27" s="6">
        <f t="shared" si="2"/>
        <v>-0.84942084942084939</v>
      </c>
      <c r="E27" s="6">
        <f t="shared" si="2"/>
        <v>1.08</v>
      </c>
      <c r="G27" s="6">
        <f t="shared" si="3"/>
        <v>0.25817361894024804</v>
      </c>
      <c r="H27" s="6">
        <f t="shared" si="3"/>
        <v>0.73172413793103452</v>
      </c>
      <c r="I27" s="6">
        <f t="shared" si="3"/>
        <v>0.69385474860335195</v>
      </c>
    </row>
    <row r="28" spans="2:9" s="6" customFormat="1">
      <c r="B28" s="6" t="s">
        <v>38</v>
      </c>
      <c r="C28" s="6">
        <f>+( C5-SUM(C6:C7) ) / C5</f>
        <v>0.4967341606792946</v>
      </c>
      <c r="D28" s="6">
        <f>+( D5-SUM(D6:D7) ) / D5</f>
        <v>0.65821901883282963</v>
      </c>
      <c r="E28" s="6">
        <f>+( E5-SUM(E6:E7) ) / E5</f>
        <v>0.1177390527256479</v>
      </c>
      <c r="G28" s="6">
        <f>+( G5-SUM(G6:G7) ) / G5</f>
        <v>0.59816232771822353</v>
      </c>
      <c r="H28" s="6">
        <f>+( H5-SUM(H6:H7) ) / H5</f>
        <v>0.62738419618528607</v>
      </c>
      <c r="I28" s="6">
        <f>+( I5-SUM(I6:I7) ) / I5</f>
        <v>0.62298850574712639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2025-02-03T02:24:02Z</dcterms:created>
  <dcterms:modified xsi:type="dcterms:W3CDTF">2025-08-17T01:56:38Z</dcterms:modified>
</cp:coreProperties>
</file>