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76B8B233-B587-1A42-AE34-FFB3027D9917}" xr6:coauthVersionLast="47" xr6:coauthVersionMax="47" xr10:uidLastSave="{00000000-0000-0000-0000-000000000000}"/>
  <bookViews>
    <workbookView xWindow="15940" yWindow="2000" windowWidth="27640" windowHeight="16940" activeTab="1" xr2:uid="{9E24D492-E658-584E-A592-6AE475D049C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T23" i="2"/>
  <c r="T22" i="2"/>
  <c r="U23" i="2"/>
  <c r="U22" i="2"/>
  <c r="S5" i="2"/>
  <c r="T24" i="2" s="1"/>
  <c r="S6" i="2"/>
  <c r="T6" i="2"/>
  <c r="T25" i="2" s="1"/>
  <c r="T5" i="2"/>
  <c r="V23" i="2"/>
  <c r="V22" i="2"/>
  <c r="U6" i="2"/>
  <c r="U25" i="2" s="1"/>
  <c r="U5" i="2"/>
  <c r="U24" i="2" s="1"/>
  <c r="W23" i="2"/>
  <c r="W22" i="2"/>
  <c r="X24" i="2"/>
  <c r="X23" i="2"/>
  <c r="X22" i="2"/>
  <c r="Y24" i="2"/>
  <c r="Y23" i="2"/>
  <c r="Y22" i="2"/>
  <c r="Z24" i="2"/>
  <c r="Z23" i="2"/>
  <c r="Z22" i="2"/>
  <c r="V5" i="2"/>
  <c r="W24" i="2" s="1"/>
  <c r="W6" i="2"/>
  <c r="X6" i="2"/>
  <c r="X25" i="2" s="1"/>
  <c r="Y6" i="2"/>
  <c r="G24" i="2"/>
  <c r="G23" i="2"/>
  <c r="G22" i="2"/>
  <c r="C19" i="2"/>
  <c r="C18" i="2"/>
  <c r="C6" i="2"/>
  <c r="C10" i="2" s="1"/>
  <c r="AA24" i="2"/>
  <c r="AA23" i="2"/>
  <c r="AA22" i="2"/>
  <c r="Z18" i="2"/>
  <c r="Z6" i="2"/>
  <c r="Z10" i="2" s="1"/>
  <c r="F15" i="2"/>
  <c r="F13" i="2"/>
  <c r="F12" i="2"/>
  <c r="F11" i="2"/>
  <c r="F9" i="2"/>
  <c r="F8" i="2"/>
  <c r="F7" i="2"/>
  <c r="F5" i="2"/>
  <c r="F4" i="2"/>
  <c r="F3" i="2"/>
  <c r="AB25" i="2"/>
  <c r="AB24" i="2"/>
  <c r="AB23" i="2"/>
  <c r="AB22" i="2"/>
  <c r="AB19" i="2"/>
  <c r="AB18" i="2"/>
  <c r="AA18" i="2"/>
  <c r="AA10" i="2"/>
  <c r="AA14" i="2" s="1"/>
  <c r="AA16" i="2" s="1"/>
  <c r="AB10" i="2"/>
  <c r="J7" i="2"/>
  <c r="J8" i="2"/>
  <c r="J9" i="2"/>
  <c r="J15" i="2"/>
  <c r="J13" i="2"/>
  <c r="J12" i="2"/>
  <c r="J11" i="2"/>
  <c r="J5" i="2"/>
  <c r="J4" i="2"/>
  <c r="J3" i="2"/>
  <c r="AA6" i="2"/>
  <c r="AA25" i="2" s="1"/>
  <c r="AB6" i="2"/>
  <c r="H24" i="2"/>
  <c r="H23" i="2"/>
  <c r="H22" i="2"/>
  <c r="H19" i="2"/>
  <c r="H18" i="2"/>
  <c r="H10" i="2"/>
  <c r="H14" i="2" s="1"/>
  <c r="H16" i="2" s="1"/>
  <c r="H6" i="2"/>
  <c r="H21" i="2" s="1"/>
  <c r="D6" i="2"/>
  <c r="H25" i="2" s="1"/>
  <c r="I25" i="2"/>
  <c r="I24" i="2"/>
  <c r="I23" i="2"/>
  <c r="I22" i="2"/>
  <c r="E18" i="2"/>
  <c r="I18" i="2"/>
  <c r="E10" i="2"/>
  <c r="E14" i="2" s="1"/>
  <c r="E16" i="2" s="1"/>
  <c r="I10" i="2"/>
  <c r="I14" i="2" s="1"/>
  <c r="I16" i="2" s="1"/>
  <c r="E6" i="2"/>
  <c r="I6" i="2"/>
  <c r="I21" i="2" s="1"/>
  <c r="K24" i="2"/>
  <c r="K23" i="2"/>
  <c r="K22" i="2"/>
  <c r="G6" i="2"/>
  <c r="G18" i="2" s="1"/>
  <c r="K6" i="2"/>
  <c r="K18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K5" i="1"/>
  <c r="K8" i="1" s="1"/>
  <c r="L6" i="1"/>
  <c r="L7" i="1" s="1"/>
  <c r="Z14" i="2" l="1"/>
  <c r="Z16" i="2" s="1"/>
  <c r="Z19" i="2"/>
  <c r="J6" i="2"/>
  <c r="J21" i="2" s="1"/>
  <c r="V6" i="2"/>
  <c r="V25" i="2" s="1"/>
  <c r="I19" i="2"/>
  <c r="J10" i="2"/>
  <c r="J19" i="2" s="1"/>
  <c r="L25" i="2"/>
  <c r="G25" i="2"/>
  <c r="V24" i="2"/>
  <c r="D10" i="2"/>
  <c r="D18" i="2"/>
  <c r="AA19" i="2"/>
  <c r="J23" i="2"/>
  <c r="Y25" i="2"/>
  <c r="E19" i="2"/>
  <c r="J22" i="2"/>
  <c r="J24" i="2"/>
  <c r="Z25" i="2"/>
  <c r="C14" i="2"/>
  <c r="F10" i="2"/>
  <c r="F6" i="2"/>
  <c r="F18" i="2" s="1"/>
  <c r="AB14" i="2"/>
  <c r="K10" i="2"/>
  <c r="G10" i="2"/>
  <c r="K25" i="2"/>
  <c r="G21" i="2" l="1"/>
  <c r="G14" i="2"/>
  <c r="G16" i="2" s="1"/>
  <c r="G19" i="2"/>
  <c r="D14" i="2"/>
  <c r="D16" i="2" s="1"/>
  <c r="D19" i="2"/>
  <c r="K14" i="2"/>
  <c r="K16" i="2" s="1"/>
  <c r="K19" i="2"/>
  <c r="W25" i="2"/>
  <c r="J18" i="2"/>
  <c r="K21" i="2"/>
  <c r="J25" i="2"/>
  <c r="F19" i="2"/>
  <c r="C16" i="2"/>
  <c r="F16" i="2" s="1"/>
  <c r="F14" i="2"/>
  <c r="AB16" i="2"/>
  <c r="J16" i="2" s="1"/>
  <c r="J14" i="2"/>
</calcChain>
</file>

<file path=xl/sharedStrings.xml><?xml version="1.0" encoding="utf-8"?>
<sst xmlns="http://schemas.openxmlformats.org/spreadsheetml/2006/main" count="43" uniqueCount="38">
  <si>
    <t>P</t>
  </si>
  <si>
    <t>S</t>
  </si>
  <si>
    <t>MC</t>
  </si>
  <si>
    <t>C</t>
  </si>
  <si>
    <t>D</t>
  </si>
  <si>
    <t>EV</t>
  </si>
  <si>
    <t>Q125</t>
  </si>
  <si>
    <t xml:space="preserve">CFO </t>
  </si>
  <si>
    <t>CEO</t>
  </si>
  <si>
    <t>Q124</t>
  </si>
  <si>
    <t>Q224</t>
  </si>
  <si>
    <t>Q324</t>
  </si>
  <si>
    <t>Q424</t>
  </si>
  <si>
    <t>Q225</t>
  </si>
  <si>
    <t>Q325</t>
  </si>
  <si>
    <t>Q425</t>
  </si>
  <si>
    <t>Mixed Signal Controllers</t>
  </si>
  <si>
    <t xml:space="preserve">Analog </t>
  </si>
  <si>
    <t>Other</t>
  </si>
  <si>
    <t xml:space="preserve">Total Net Sales </t>
  </si>
  <si>
    <t>Growth YY</t>
  </si>
  <si>
    <t>R&amp;D</t>
  </si>
  <si>
    <t>SG&amp;A</t>
  </si>
  <si>
    <t>Costs</t>
  </si>
  <si>
    <t xml:space="preserve">Operating Income </t>
  </si>
  <si>
    <t>GM%</t>
  </si>
  <si>
    <t>Interest income</t>
  </si>
  <si>
    <t>Interest Exp</t>
  </si>
  <si>
    <t>Other income</t>
  </si>
  <si>
    <t>EBT</t>
  </si>
  <si>
    <t xml:space="preserve">Taxes Net Income </t>
  </si>
  <si>
    <t>Net Income</t>
  </si>
  <si>
    <t>OM%</t>
  </si>
  <si>
    <t>Q126</t>
  </si>
  <si>
    <t>Q226</t>
  </si>
  <si>
    <t>Q326</t>
  </si>
  <si>
    <t>Q426</t>
  </si>
  <si>
    <t xml:space="preserve">Press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</si>
</sst>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63500</xdr:rowOff>
    </xdr:from>
    <xdr:to>
      <xdr:col>11</xdr:col>
      <xdr:colOff>50800</xdr:colOff>
      <xdr:row>57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C0F33E-1EB9-D323-568E-D57A50EA598E}"/>
            </a:ext>
          </a:extLst>
        </xdr:cNvPr>
        <xdr:cNvCxnSpPr/>
      </xdr:nvCxnSpPr>
      <xdr:spPr>
        <a:xfrm>
          <a:off x="4914900" y="63500"/>
          <a:ext cx="38100" cy="9105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381000</xdr:colOff>
      <xdr:row>0</xdr:row>
      <xdr:rowOff>12700</xdr:rowOff>
    </xdr:from>
    <xdr:to>
      <xdr:col>28</xdr:col>
      <xdr:colOff>25400</xdr:colOff>
      <xdr:row>56</xdr:row>
      <xdr:rowOff>177800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33DB4F-7413-7F4B-8713-5AC0474008DB}"/>
            </a:ext>
          </a:extLst>
        </xdr:cNvPr>
        <xdr:cNvCxnSpPr/>
      </xdr:nvCxnSpPr>
      <xdr:spPr>
        <a:xfrm>
          <a:off x="12954000" y="12700"/>
          <a:ext cx="38100" cy="9105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2708-C69B-E046-83A3-E9BB4E8B7663}">
  <dimension ref="B2:L15"/>
  <sheetViews>
    <sheetView workbookViewId="0">
      <selection activeCell="B16" sqref="B16"/>
    </sheetView>
  </sheetViews>
  <sheetFormatPr baseColWidth="10" defaultRowHeight="16" x14ac:dyDescent="0.2"/>
  <cols>
    <col min="1" max="1" width="10.83203125" style="1"/>
    <col min="2" max="2" width="5.1640625" style="1" bestFit="1" customWidth="1"/>
    <col min="3" max="9" width="10.83203125" style="1"/>
    <col min="10" max="10" width="4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1" t="s">
        <v>8</v>
      </c>
    </row>
    <row r="3" spans="2:12" x14ac:dyDescent="0.2">
      <c r="B3" s="1" t="s">
        <v>7</v>
      </c>
      <c r="J3" s="1" t="s">
        <v>0</v>
      </c>
      <c r="K3" s="1">
        <v>65.709999999999994</v>
      </c>
    </row>
    <row r="4" spans="2:12" x14ac:dyDescent="0.2">
      <c r="J4" s="1" t="s">
        <v>1</v>
      </c>
      <c r="K4" s="1">
        <v>539.67966699999999</v>
      </c>
      <c r="L4" s="1" t="s">
        <v>6</v>
      </c>
    </row>
    <row r="5" spans="2:12" x14ac:dyDescent="0.2">
      <c r="J5" s="1" t="s">
        <v>2</v>
      </c>
      <c r="K5" s="1">
        <f>+K3*K4</f>
        <v>35462.350918569995</v>
      </c>
    </row>
    <row r="6" spans="2:12" x14ac:dyDescent="0.2">
      <c r="J6" s="1" t="s">
        <v>3</v>
      </c>
      <c r="K6" s="1">
        <v>566.5</v>
      </c>
      <c r="L6" s="1" t="str">
        <f>+L4</f>
        <v>Q125</v>
      </c>
    </row>
    <row r="7" spans="2:12" x14ac:dyDescent="0.2">
      <c r="J7" s="1" t="s">
        <v>4</v>
      </c>
      <c r="K7" s="1">
        <v>5458.1</v>
      </c>
      <c r="L7" s="1" t="str">
        <f>+L6</f>
        <v>Q125</v>
      </c>
    </row>
    <row r="8" spans="2:12" x14ac:dyDescent="0.2">
      <c r="J8" s="2" t="s">
        <v>5</v>
      </c>
      <c r="K8" s="2">
        <f>+K5-K6+K7</f>
        <v>40353.950918569994</v>
      </c>
    </row>
    <row r="10" spans="2:12" x14ac:dyDescent="0.2">
      <c r="K10" s="1">
        <f>+Model!L6*4</f>
        <v>4520</v>
      </c>
    </row>
    <row r="11" spans="2:12" x14ac:dyDescent="0.2">
      <c r="K11" s="1">
        <f>+K8/K10</f>
        <v>8.927865247471237</v>
      </c>
    </row>
    <row r="15" spans="2:12" x14ac:dyDescent="0.2">
      <c r="B15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D664-A1EF-D549-B952-7BAFCFE03B97}">
  <dimension ref="B2:BJ25"/>
  <sheetViews>
    <sheetView tabSelected="1" zoomScale="109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0" sqref="M10"/>
    </sheetView>
  </sheetViews>
  <sheetFormatPr baseColWidth="10" defaultRowHeight="16" x14ac:dyDescent="0.2"/>
  <cols>
    <col min="1" max="1" width="1.5" style="1" customWidth="1"/>
    <col min="2" max="2" width="20.83203125" style="1" bestFit="1" customWidth="1"/>
    <col min="3" max="3" width="5.6640625" style="1" bestFit="1" customWidth="1"/>
    <col min="4" max="5" width="6" style="1" bestFit="1" customWidth="1"/>
    <col min="6" max="6" width="5.6640625" style="1" bestFit="1" customWidth="1"/>
    <col min="7" max="9" width="6" style="1" bestFit="1" customWidth="1"/>
    <col min="10" max="10" width="6.5" style="1" bestFit="1" customWidth="1"/>
    <col min="11" max="11" width="6" style="1" bestFit="1" customWidth="1"/>
    <col min="12" max="12" width="5.6640625" style="1" bestFit="1" customWidth="1"/>
    <col min="13" max="14" width="5.5" style="1" bestFit="1" customWidth="1"/>
    <col min="15" max="17" width="10.83203125" style="1"/>
    <col min="18" max="18" width="5.1640625" style="1" bestFit="1" customWidth="1"/>
    <col min="19" max="28" width="5.83203125" style="1" bestFit="1" customWidth="1"/>
    <col min="29" max="62" width="5.1640625" style="1" bestFit="1" customWidth="1"/>
    <col min="63" max="16384" width="10.83203125" style="1"/>
  </cols>
  <sheetData>
    <row r="2" spans="2:62" s="3" customFormat="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6</v>
      </c>
      <c r="H2" s="3" t="s">
        <v>13</v>
      </c>
      <c r="I2" s="3" t="s">
        <v>14</v>
      </c>
      <c r="J2" s="3" t="s">
        <v>15</v>
      </c>
      <c r="K2" s="3" t="s">
        <v>33</v>
      </c>
      <c r="L2" s="3" t="s">
        <v>34</v>
      </c>
      <c r="M2" s="3" t="s">
        <v>35</v>
      </c>
      <c r="N2" s="3" t="s">
        <v>36</v>
      </c>
      <c r="R2" s="3">
        <v>2015</v>
      </c>
      <c r="S2" s="3">
        <f>+R2+1</f>
        <v>2016</v>
      </c>
      <c r="T2" s="3">
        <f t="shared" ref="T2:BJ2" si="0">+S2+1</f>
        <v>2017</v>
      </c>
      <c r="U2" s="3">
        <f t="shared" si="0"/>
        <v>2018</v>
      </c>
      <c r="V2" s="3">
        <f t="shared" si="0"/>
        <v>2019</v>
      </c>
      <c r="W2" s="3">
        <f t="shared" si="0"/>
        <v>2020</v>
      </c>
      <c r="X2" s="3">
        <f t="shared" si="0"/>
        <v>2021</v>
      </c>
      <c r="Y2" s="3">
        <f t="shared" si="0"/>
        <v>2022</v>
      </c>
      <c r="Z2" s="3">
        <f t="shared" si="0"/>
        <v>2023</v>
      </c>
      <c r="AA2" s="3">
        <f t="shared" si="0"/>
        <v>2024</v>
      </c>
      <c r="AB2" s="3">
        <f t="shared" si="0"/>
        <v>2025</v>
      </c>
      <c r="AC2" s="3">
        <f t="shared" si="0"/>
        <v>2026</v>
      </c>
      <c r="AD2" s="3">
        <f t="shared" si="0"/>
        <v>2027</v>
      </c>
      <c r="AE2" s="3">
        <f t="shared" si="0"/>
        <v>2028</v>
      </c>
      <c r="AF2" s="3">
        <f t="shared" si="0"/>
        <v>2029</v>
      </c>
      <c r="AG2" s="3">
        <f t="shared" si="0"/>
        <v>2030</v>
      </c>
      <c r="AH2" s="3">
        <f t="shared" si="0"/>
        <v>2031</v>
      </c>
      <c r="AI2" s="3">
        <f t="shared" si="0"/>
        <v>2032</v>
      </c>
      <c r="AJ2" s="3">
        <f t="shared" si="0"/>
        <v>2033</v>
      </c>
      <c r="AK2" s="3">
        <f t="shared" si="0"/>
        <v>2034</v>
      </c>
      <c r="AL2" s="3">
        <f t="shared" si="0"/>
        <v>2035</v>
      </c>
      <c r="AM2" s="3">
        <f t="shared" si="0"/>
        <v>2036</v>
      </c>
      <c r="AN2" s="3">
        <f t="shared" si="0"/>
        <v>2037</v>
      </c>
      <c r="AO2" s="3">
        <f t="shared" si="0"/>
        <v>2038</v>
      </c>
      <c r="AP2" s="3">
        <f t="shared" si="0"/>
        <v>2039</v>
      </c>
      <c r="AQ2" s="3">
        <f t="shared" si="0"/>
        <v>2040</v>
      </c>
      <c r="AR2" s="3">
        <f t="shared" si="0"/>
        <v>2041</v>
      </c>
      <c r="AS2" s="3">
        <f t="shared" si="0"/>
        <v>2042</v>
      </c>
      <c r="AT2" s="3">
        <f t="shared" si="0"/>
        <v>2043</v>
      </c>
      <c r="AU2" s="3">
        <f t="shared" si="0"/>
        <v>2044</v>
      </c>
      <c r="AV2" s="3">
        <f t="shared" si="0"/>
        <v>2045</v>
      </c>
      <c r="AW2" s="3">
        <f t="shared" si="0"/>
        <v>2046</v>
      </c>
      <c r="AX2" s="3">
        <f t="shared" si="0"/>
        <v>2047</v>
      </c>
      <c r="AY2" s="3">
        <f t="shared" si="0"/>
        <v>2048</v>
      </c>
      <c r="AZ2" s="3">
        <f t="shared" si="0"/>
        <v>2049</v>
      </c>
      <c r="BA2" s="3">
        <f t="shared" si="0"/>
        <v>2050</v>
      </c>
      <c r="BB2" s="3">
        <f t="shared" si="0"/>
        <v>2051</v>
      </c>
      <c r="BC2" s="3">
        <f t="shared" si="0"/>
        <v>2052</v>
      </c>
      <c r="BD2" s="3">
        <f t="shared" si="0"/>
        <v>2053</v>
      </c>
      <c r="BE2" s="3">
        <f t="shared" si="0"/>
        <v>2054</v>
      </c>
      <c r="BF2" s="3">
        <f t="shared" si="0"/>
        <v>2055</v>
      </c>
      <c r="BG2" s="3">
        <f t="shared" si="0"/>
        <v>2056</v>
      </c>
      <c r="BH2" s="3">
        <f t="shared" si="0"/>
        <v>2057</v>
      </c>
      <c r="BI2" s="3">
        <f t="shared" si="0"/>
        <v>2058</v>
      </c>
      <c r="BJ2" s="3">
        <f t="shared" si="0"/>
        <v>2059</v>
      </c>
    </row>
    <row r="3" spans="2:62" x14ac:dyDescent="0.2">
      <c r="B3" s="1" t="s">
        <v>16</v>
      </c>
      <c r="C3" s="1">
        <v>1301.7</v>
      </c>
      <c r="D3" s="1">
        <v>1280.0999999999999</v>
      </c>
      <c r="E3" s="1">
        <v>995.2</v>
      </c>
      <c r="F3" s="1">
        <f>+AA3-SUM(C3:E3)</f>
        <v>695.39999999999964</v>
      </c>
      <c r="G3" s="1">
        <v>644.70000000000005</v>
      </c>
      <c r="H3" s="1">
        <v>594.6</v>
      </c>
      <c r="I3" s="1">
        <v>533.20000000000005</v>
      </c>
      <c r="J3" s="1">
        <f>+AB3-SUM(G3:I3)</f>
        <v>477.19999999999959</v>
      </c>
      <c r="K3" s="1">
        <v>532.6</v>
      </c>
      <c r="S3" s="1">
        <v>1345.499</v>
      </c>
      <c r="T3" s="1">
        <v>2147.3380000000002</v>
      </c>
      <c r="U3" s="1">
        <v>2619.1</v>
      </c>
      <c r="V3" s="1">
        <v>2921.9</v>
      </c>
      <c r="W3" s="1">
        <v>2817.9</v>
      </c>
      <c r="X3" s="1">
        <v>2961</v>
      </c>
      <c r="Y3" s="1">
        <v>3814.8</v>
      </c>
      <c r="Z3" s="1">
        <v>4755.7</v>
      </c>
      <c r="AA3" s="1">
        <v>4272.3999999999996</v>
      </c>
      <c r="AB3" s="1">
        <v>2249.6999999999998</v>
      </c>
    </row>
    <row r="4" spans="2:62" x14ac:dyDescent="0.2">
      <c r="B4" s="1" t="s">
        <v>17</v>
      </c>
      <c r="C4" s="1">
        <v>633.6</v>
      </c>
      <c r="D4" s="1">
        <v>623</v>
      </c>
      <c r="E4" s="1">
        <v>430.6</v>
      </c>
      <c r="F4" s="1">
        <f t="shared" ref="F4:F16" si="1">+AA4-SUM(C4:E4)</f>
        <v>329.20000000000027</v>
      </c>
      <c r="G4" s="1">
        <v>330.6</v>
      </c>
      <c r="H4" s="1">
        <v>292.10000000000002</v>
      </c>
      <c r="I4" s="1">
        <v>272.7</v>
      </c>
      <c r="J4" s="1">
        <f t="shared" ref="J4:J16" si="2">+AB4-SUM(G4:I4)</f>
        <v>261.59999999999991</v>
      </c>
      <c r="K4" s="1">
        <v>316.2</v>
      </c>
      <c r="S4" s="1">
        <v>595.45500000000004</v>
      </c>
      <c r="T4" s="1">
        <v>888.87800000000004</v>
      </c>
      <c r="U4" s="1">
        <v>952</v>
      </c>
      <c r="V4" s="1">
        <v>1530.7</v>
      </c>
      <c r="W4" s="1">
        <v>1511.1</v>
      </c>
      <c r="X4" s="1">
        <v>1519.8</v>
      </c>
      <c r="Y4" s="1">
        <v>1939.1</v>
      </c>
      <c r="Z4" s="1">
        <v>2376.9</v>
      </c>
      <c r="AA4" s="1">
        <v>2016.4</v>
      </c>
      <c r="AB4" s="1">
        <v>1157</v>
      </c>
    </row>
    <row r="5" spans="2:62" x14ac:dyDescent="0.2">
      <c r="B5" s="1" t="s">
        <v>18</v>
      </c>
      <c r="C5" s="1">
        <v>353.3</v>
      </c>
      <c r="D5" s="1">
        <v>351.2</v>
      </c>
      <c r="E5" s="1">
        <v>339.9</v>
      </c>
      <c r="F5" s="1">
        <f t="shared" si="1"/>
        <v>301.19999999999982</v>
      </c>
      <c r="G5" s="1">
        <v>266</v>
      </c>
      <c r="H5" s="1">
        <v>277.10000000000002</v>
      </c>
      <c r="I5" s="1">
        <v>220.1</v>
      </c>
      <c r="J5" s="1">
        <f t="shared" si="2"/>
        <v>231.69999999999993</v>
      </c>
      <c r="K5" s="1">
        <v>226.7</v>
      </c>
      <c r="S5" s="1">
        <f>116.945+89.124+26.311</f>
        <v>232.38</v>
      </c>
      <c r="T5" s="1">
        <f>184.107+91.156+96.328</f>
        <v>371.59100000000001</v>
      </c>
      <c r="U5" s="1">
        <f>199.7+104.8+105.2</f>
        <v>409.7</v>
      </c>
      <c r="V5" s="1">
        <f>303.8+593.1</f>
        <v>896.90000000000009</v>
      </c>
      <c r="W5" s="1">
        <v>945.2</v>
      </c>
      <c r="X5" s="1">
        <v>957.6</v>
      </c>
      <c r="Y5" s="1">
        <v>1067</v>
      </c>
      <c r="Z5" s="1">
        <v>1306.0999999999999</v>
      </c>
      <c r="AA5" s="1">
        <v>1345.6</v>
      </c>
      <c r="AB5" s="1">
        <v>994.9</v>
      </c>
    </row>
    <row r="6" spans="2:62" s="2" customFormat="1" x14ac:dyDescent="0.2">
      <c r="B6" s="2" t="s">
        <v>19</v>
      </c>
      <c r="C6" s="2">
        <f>+SUM(C3:C5)</f>
        <v>2288.6000000000004</v>
      </c>
      <c r="D6" s="2">
        <f>+SUM(D3:D5)</f>
        <v>2254.2999999999997</v>
      </c>
      <c r="E6" s="2">
        <f>+SUM(E3:E5)</f>
        <v>1765.7000000000003</v>
      </c>
      <c r="F6" s="1">
        <f t="shared" si="1"/>
        <v>1325.7999999999993</v>
      </c>
      <c r="G6" s="2">
        <f>+SUM(G3:G5)</f>
        <v>1241.3000000000002</v>
      </c>
      <c r="H6" s="2">
        <f>+SUM(H3:H5)</f>
        <v>1163.8000000000002</v>
      </c>
      <c r="I6" s="2">
        <f>+SUM(I3:I5)</f>
        <v>1026</v>
      </c>
      <c r="J6" s="1">
        <f t="shared" si="2"/>
        <v>970.49999999999909</v>
      </c>
      <c r="K6" s="2">
        <f>+SUM(K3:K5)</f>
        <v>1075.5</v>
      </c>
      <c r="L6" s="2">
        <v>1130</v>
      </c>
      <c r="S6" s="2">
        <f t="shared" ref="S6:AB6" si="3">+SUM(S3:S5)</f>
        <v>2173.3340000000003</v>
      </c>
      <c r="T6" s="2">
        <f t="shared" si="3"/>
        <v>3407.8070000000002</v>
      </c>
      <c r="U6" s="2">
        <f t="shared" si="3"/>
        <v>3980.7999999999997</v>
      </c>
      <c r="V6" s="2">
        <f t="shared" si="3"/>
        <v>5349.5</v>
      </c>
      <c r="W6" s="2">
        <f t="shared" si="3"/>
        <v>5274.2</v>
      </c>
      <c r="X6" s="2">
        <f t="shared" si="3"/>
        <v>5438.4000000000005</v>
      </c>
      <c r="Y6" s="2">
        <f t="shared" si="3"/>
        <v>6820.9</v>
      </c>
      <c r="Z6" s="2">
        <f t="shared" si="3"/>
        <v>8438.7000000000007</v>
      </c>
      <c r="AA6" s="2">
        <f t="shared" si="3"/>
        <v>7634.4</v>
      </c>
      <c r="AB6" s="2">
        <f t="shared" si="3"/>
        <v>4401.5999999999995</v>
      </c>
    </row>
    <row r="7" spans="2:62" x14ac:dyDescent="0.2">
      <c r="B7" s="1" t="s">
        <v>23</v>
      </c>
      <c r="C7" s="1">
        <v>730.2</v>
      </c>
      <c r="D7" s="1">
        <v>726.9</v>
      </c>
      <c r="E7" s="1">
        <v>645.70000000000005</v>
      </c>
      <c r="F7" s="1">
        <f t="shared" si="1"/>
        <v>535.89999999999964</v>
      </c>
      <c r="G7" s="1">
        <v>504.4</v>
      </c>
      <c r="H7" s="1">
        <v>495.3</v>
      </c>
      <c r="I7" s="1">
        <v>246.2</v>
      </c>
      <c r="J7" s="1">
        <f t="shared" si="2"/>
        <v>687.8</v>
      </c>
      <c r="K7" s="1">
        <v>498.8</v>
      </c>
      <c r="Z7" s="1">
        <v>2740.8</v>
      </c>
      <c r="AA7" s="1">
        <v>2638.7</v>
      </c>
      <c r="AB7" s="1">
        <v>1933.7</v>
      </c>
    </row>
    <row r="8" spans="2:62" x14ac:dyDescent="0.2">
      <c r="B8" s="1" t="s">
        <v>21</v>
      </c>
      <c r="C8" s="1">
        <v>298.5</v>
      </c>
      <c r="D8" s="1">
        <v>292.60000000000002</v>
      </c>
      <c r="E8" s="1">
        <v>266</v>
      </c>
      <c r="F8" s="1">
        <f t="shared" si="1"/>
        <v>240.30000000000007</v>
      </c>
      <c r="G8" s="1">
        <v>241.7</v>
      </c>
      <c r="H8" s="1">
        <v>240.7</v>
      </c>
      <c r="I8" s="1">
        <v>158.19999999999999</v>
      </c>
      <c r="J8" s="1">
        <f t="shared" si="2"/>
        <v>343.20000000000005</v>
      </c>
      <c r="K8" s="1">
        <v>255.5</v>
      </c>
      <c r="Z8" s="1">
        <v>1118.3</v>
      </c>
      <c r="AA8" s="1">
        <v>1097.4000000000001</v>
      </c>
      <c r="AB8" s="1">
        <v>983.8</v>
      </c>
    </row>
    <row r="9" spans="2:62" x14ac:dyDescent="0.2">
      <c r="B9" s="1" t="s">
        <v>22</v>
      </c>
      <c r="C9" s="1">
        <v>206.3</v>
      </c>
      <c r="D9" s="1">
        <v>196.6</v>
      </c>
      <c r="E9" s="1">
        <v>172.2</v>
      </c>
      <c r="F9" s="1">
        <f t="shared" si="1"/>
        <v>159.10000000000014</v>
      </c>
      <c r="G9" s="1">
        <v>150.5</v>
      </c>
      <c r="H9" s="1">
        <v>157</v>
      </c>
      <c r="I9" s="1">
        <v>159.30000000000001</v>
      </c>
      <c r="J9" s="1">
        <f t="shared" si="2"/>
        <v>150.90000000000003</v>
      </c>
      <c r="K9" s="1">
        <v>159.30000000000001</v>
      </c>
      <c r="Z9" s="1">
        <v>797.7</v>
      </c>
      <c r="AA9" s="1">
        <v>734.2</v>
      </c>
      <c r="AB9" s="1">
        <v>617.70000000000005</v>
      </c>
    </row>
    <row r="10" spans="2:62" x14ac:dyDescent="0.2">
      <c r="B10" s="1" t="s">
        <v>24</v>
      </c>
      <c r="C10" s="1">
        <f>+C6-SUM(C7:C9)</f>
        <v>1053.6000000000004</v>
      </c>
      <c r="D10" s="1">
        <f>+D6-SUM(D7:D9)</f>
        <v>1038.1999999999998</v>
      </c>
      <c r="E10" s="1">
        <f>+E6-SUM(E7:E9)</f>
        <v>681.80000000000018</v>
      </c>
      <c r="F10" s="1">
        <f t="shared" si="1"/>
        <v>390.49999999999909</v>
      </c>
      <c r="G10" s="1">
        <f>+G6-SUM(G7:G9)</f>
        <v>344.70000000000027</v>
      </c>
      <c r="H10" s="1">
        <f>+H6-SUM(H7:H9)</f>
        <v>270.80000000000018</v>
      </c>
      <c r="I10" s="1">
        <f>+I6-SUM(I7:I9)</f>
        <v>462.29999999999995</v>
      </c>
      <c r="J10" s="1">
        <f t="shared" si="2"/>
        <v>-211.40000000000077</v>
      </c>
      <c r="K10" s="1">
        <f>+K6-SUM(K7:K9)</f>
        <v>161.90000000000009</v>
      </c>
      <c r="Z10" s="1">
        <f>+Z6-SUM(Z7:Z9)</f>
        <v>3781.9000000000005</v>
      </c>
      <c r="AA10" s="1">
        <f>+AA6-SUM(AA7:AA9)</f>
        <v>3164.0999999999995</v>
      </c>
      <c r="AB10" s="1">
        <f>+AB6-SUM(AB7:AB9)</f>
        <v>866.39999999999964</v>
      </c>
    </row>
    <row r="11" spans="2:62" x14ac:dyDescent="0.2">
      <c r="B11" s="1" t="s">
        <v>26</v>
      </c>
      <c r="C11" s="1">
        <v>1.5</v>
      </c>
      <c r="D11" s="1">
        <v>1.6</v>
      </c>
      <c r="E11" s="1">
        <v>2</v>
      </c>
      <c r="F11" s="1">
        <f t="shared" si="1"/>
        <v>2.5</v>
      </c>
      <c r="G11" s="1">
        <v>2.8</v>
      </c>
      <c r="H11" s="1">
        <v>2</v>
      </c>
      <c r="I11" s="1">
        <v>1.7</v>
      </c>
      <c r="J11" s="1">
        <f t="shared" si="2"/>
        <v>2.6999999999999993</v>
      </c>
      <c r="K11" s="1">
        <v>4.9000000000000004</v>
      </c>
      <c r="Z11" s="1">
        <v>2.1</v>
      </c>
      <c r="AA11" s="1">
        <v>7.6</v>
      </c>
      <c r="AB11" s="1">
        <v>9.1999999999999993</v>
      </c>
    </row>
    <row r="12" spans="2:62" x14ac:dyDescent="0.2">
      <c r="B12" s="1" t="s">
        <v>27</v>
      </c>
      <c r="C12" s="1">
        <v>-47.2</v>
      </c>
      <c r="D12" s="1">
        <v>-46.8</v>
      </c>
      <c r="E12" s="1">
        <v>-49.2</v>
      </c>
      <c r="F12" s="1">
        <f t="shared" si="1"/>
        <v>-55.100000000000023</v>
      </c>
      <c r="G12" s="1">
        <v>61.8</v>
      </c>
      <c r="H12" s="1">
        <v>-59.1</v>
      </c>
      <c r="I12" s="1">
        <v>-68.7</v>
      </c>
      <c r="J12" s="1">
        <f t="shared" si="2"/>
        <v>-193.2</v>
      </c>
      <c r="K12" s="1">
        <v>-57.4</v>
      </c>
      <c r="Z12" s="1">
        <v>-203.9</v>
      </c>
      <c r="AA12" s="1">
        <v>-198.3</v>
      </c>
      <c r="AB12" s="1">
        <v>-259.2</v>
      </c>
    </row>
    <row r="13" spans="2:62" x14ac:dyDescent="0.2">
      <c r="B13" s="1" t="s">
        <v>28</v>
      </c>
      <c r="C13" s="1">
        <v>0</v>
      </c>
      <c r="D13" s="1">
        <v>-3.1</v>
      </c>
      <c r="E13" s="1">
        <v>2.1</v>
      </c>
      <c r="F13" s="1">
        <f t="shared" si="1"/>
        <v>-1.2000000000000002</v>
      </c>
      <c r="G13" s="1">
        <v>1.7</v>
      </c>
      <c r="H13" s="1">
        <v>2</v>
      </c>
      <c r="I13" s="1">
        <v>-9.6999999999999993</v>
      </c>
      <c r="J13" s="1">
        <f t="shared" si="2"/>
        <v>0.29999999999999893</v>
      </c>
      <c r="K13" s="1">
        <v>4.5999999999999996</v>
      </c>
      <c r="Z13" s="1">
        <v>3.8</v>
      </c>
      <c r="AA13" s="1">
        <v>-2.2000000000000002</v>
      </c>
      <c r="AB13" s="1">
        <v>-5.7</v>
      </c>
    </row>
    <row r="14" spans="2:62" x14ac:dyDescent="0.2">
      <c r="B14" s="1" t="s">
        <v>29</v>
      </c>
      <c r="C14" s="1">
        <f>+SUM(C10:C13)</f>
        <v>1007.9000000000003</v>
      </c>
      <c r="D14" s="1">
        <f>+SUM(D10:D13)</f>
        <v>989.89999999999975</v>
      </c>
      <c r="E14" s="1">
        <f>+SUM(E10:E13)</f>
        <v>636.70000000000016</v>
      </c>
      <c r="F14" s="1">
        <f t="shared" si="1"/>
        <v>336.69999999999891</v>
      </c>
      <c r="G14" s="1">
        <f>+SUM(G10:G13)</f>
        <v>411.00000000000028</v>
      </c>
      <c r="H14" s="1">
        <f>+SUM(H10:H13)</f>
        <v>215.70000000000019</v>
      </c>
      <c r="I14" s="1">
        <f>+SUM(I10:I13)</f>
        <v>385.59999999999997</v>
      </c>
      <c r="J14" s="1">
        <f t="shared" si="2"/>
        <v>-401.60000000000082</v>
      </c>
      <c r="K14" s="1">
        <f>+SUM(K10:K13)</f>
        <v>114.00000000000009</v>
      </c>
      <c r="Z14" s="1">
        <f>+SUM(Z10:Z13)</f>
        <v>3583.9000000000005</v>
      </c>
      <c r="AA14" s="1">
        <f>+SUM(AA10:AA13)</f>
        <v>2971.1999999999994</v>
      </c>
      <c r="AB14" s="1">
        <f>+SUM(AB10:AB13)</f>
        <v>610.69999999999959</v>
      </c>
    </row>
    <row r="15" spans="2:62" x14ac:dyDescent="0.2">
      <c r="B15" s="1" t="s">
        <v>30</v>
      </c>
      <c r="C15" s="1">
        <v>181.9</v>
      </c>
      <c r="D15" s="1">
        <v>167</v>
      </c>
      <c r="E15" s="1">
        <v>65.099999999999994</v>
      </c>
      <c r="F15" s="1">
        <f t="shared" si="1"/>
        <v>45</v>
      </c>
      <c r="G15" s="1">
        <v>32.5</v>
      </c>
      <c r="H15" s="1">
        <v>13.1</v>
      </c>
      <c r="I15" s="1">
        <v>7.8</v>
      </c>
      <c r="J15" s="1">
        <f t="shared" si="2"/>
        <v>-14</v>
      </c>
      <c r="K15" s="1">
        <v>2.8</v>
      </c>
      <c r="Z15" s="1">
        <v>672</v>
      </c>
      <c r="AA15" s="1">
        <v>459</v>
      </c>
      <c r="AB15" s="1">
        <v>39.4</v>
      </c>
    </row>
    <row r="16" spans="2:62" x14ac:dyDescent="0.2">
      <c r="B16" s="1" t="s">
        <v>31</v>
      </c>
      <c r="C16" s="1">
        <f>+C14-C15</f>
        <v>826.00000000000034</v>
      </c>
      <c r="D16" s="1">
        <f>+D14-D15</f>
        <v>822.89999999999975</v>
      </c>
      <c r="E16" s="1">
        <f>+E14-E15</f>
        <v>571.60000000000014</v>
      </c>
      <c r="F16" s="1">
        <f t="shared" si="1"/>
        <v>291.69999999999936</v>
      </c>
      <c r="G16" s="1">
        <f>+G14-G15</f>
        <v>378.50000000000028</v>
      </c>
      <c r="H16" s="1">
        <f>+H14-H15</f>
        <v>202.60000000000019</v>
      </c>
      <c r="I16" s="1">
        <f>+I14-I15</f>
        <v>377.79999999999995</v>
      </c>
      <c r="J16" s="1">
        <f t="shared" si="2"/>
        <v>-387.60000000000082</v>
      </c>
      <c r="K16" s="1">
        <f>+K14-K15</f>
        <v>111.20000000000009</v>
      </c>
      <c r="Z16" s="1">
        <f>+Z14-Z15</f>
        <v>2911.9000000000005</v>
      </c>
      <c r="AA16" s="1">
        <f>+AA14-AA15</f>
        <v>2512.1999999999994</v>
      </c>
      <c r="AB16" s="1">
        <f>+AB14-AB15</f>
        <v>571.29999999999961</v>
      </c>
    </row>
    <row r="18" spans="2:28" s="4" customFormat="1" x14ac:dyDescent="0.2">
      <c r="B18" s="4" t="s">
        <v>25</v>
      </c>
      <c r="C18" s="4">
        <f t="shared" ref="C18:K18" si="4">(C6-C7)/C6</f>
        <v>0.68094031285502055</v>
      </c>
      <c r="D18" s="4">
        <f t="shared" si="4"/>
        <v>0.67754957192920184</v>
      </c>
      <c r="E18" s="4">
        <f t="shared" si="4"/>
        <v>0.63430933907232268</v>
      </c>
      <c r="F18" s="4">
        <f t="shared" si="4"/>
        <v>0.59579122039523313</v>
      </c>
      <c r="G18" s="4">
        <f t="shared" si="4"/>
        <v>0.59365181664384126</v>
      </c>
      <c r="H18" s="4">
        <f t="shared" si="4"/>
        <v>0.57441141089534298</v>
      </c>
      <c r="I18" s="4">
        <f t="shared" si="4"/>
        <v>0.76003898635477574</v>
      </c>
      <c r="J18" s="4">
        <f t="shared" si="4"/>
        <v>0.29129314786192623</v>
      </c>
      <c r="K18" s="4">
        <f t="shared" si="4"/>
        <v>0.53621571362157139</v>
      </c>
      <c r="Z18" s="4">
        <f>(Z6-Z7)/Z6</f>
        <v>0.67521063670944581</v>
      </c>
      <c r="AA18" s="4">
        <f>(AA6-AA7)/AA6</f>
        <v>0.6543670753431835</v>
      </c>
      <c r="AB18" s="4">
        <f>(AB6-AB7)/AB6</f>
        <v>0.56068247909850966</v>
      </c>
    </row>
    <row r="19" spans="2:28" s="4" customFormat="1" x14ac:dyDescent="0.2">
      <c r="B19" s="4" t="s">
        <v>32</v>
      </c>
      <c r="C19" s="4">
        <f t="shared" ref="C19:K19" si="5">+C10/C6</f>
        <v>0.46036878440968287</v>
      </c>
      <c r="D19" s="4">
        <f t="shared" si="5"/>
        <v>0.4605420751452779</v>
      </c>
      <c r="E19" s="4">
        <f t="shared" si="5"/>
        <v>0.38613581016027643</v>
      </c>
      <c r="F19" s="4">
        <f t="shared" si="5"/>
        <v>0.29453914617589327</v>
      </c>
      <c r="G19" s="4">
        <f t="shared" si="5"/>
        <v>0.27769274148070588</v>
      </c>
      <c r="H19" s="4">
        <f t="shared" si="5"/>
        <v>0.23268602852723846</v>
      </c>
      <c r="I19" s="4">
        <f t="shared" si="5"/>
        <v>0.45058479532163737</v>
      </c>
      <c r="J19" s="4">
        <f t="shared" si="5"/>
        <v>-0.21782586295723955</v>
      </c>
      <c r="K19" s="4">
        <f t="shared" si="5"/>
        <v>0.15053463505346359</v>
      </c>
      <c r="Z19" s="4">
        <f>+Z10/Z6</f>
        <v>0.44816144666832569</v>
      </c>
      <c r="AA19" s="4">
        <f>+AA10/AA6</f>
        <v>0.4144530022005658</v>
      </c>
      <c r="AB19" s="4">
        <f>+AB10/AB6</f>
        <v>0.1968375136314067</v>
      </c>
    </row>
    <row r="21" spans="2:28" x14ac:dyDescent="0.2">
      <c r="B21" s="6" t="s">
        <v>20</v>
      </c>
      <c r="G21" s="4">
        <f t="shared" ref="G21:J21" si="6">+G6/F6-1</f>
        <v>-6.3735103333835474E-2</v>
      </c>
      <c r="H21" s="4">
        <f t="shared" si="6"/>
        <v>-6.2434544429227468E-2</v>
      </c>
      <c r="I21" s="4">
        <f t="shared" si="6"/>
        <v>-0.11840522426533784</v>
      </c>
      <c r="J21" s="4">
        <f t="shared" si="6"/>
        <v>-5.409356725146286E-2</v>
      </c>
      <c r="K21" s="4">
        <f>+K6/J6-1</f>
        <v>0.10819165378670892</v>
      </c>
    </row>
    <row r="22" spans="2:28" s="4" customFormat="1" x14ac:dyDescent="0.2">
      <c r="B22" s="4" t="s">
        <v>16</v>
      </c>
      <c r="G22" s="4">
        <f>+G3/C3-1</f>
        <v>-0.50472459091956678</v>
      </c>
      <c r="H22" s="4">
        <f>+H3/D3-1</f>
        <v>-0.53550503866885402</v>
      </c>
      <c r="I22" s="4">
        <f>+I3/E3-1</f>
        <v>-0.46422829581993563</v>
      </c>
      <c r="J22" s="4">
        <f>+J3/F3-1</f>
        <v>-0.31377624388840974</v>
      </c>
      <c r="K22" s="4">
        <f>+K3/G3-1</f>
        <v>-0.17387932371645731</v>
      </c>
      <c r="T22" s="4">
        <f t="shared" ref="T22:AB22" si="7">+T3/S3-1</f>
        <v>0.59594172868207274</v>
      </c>
      <c r="U22" s="4">
        <f t="shared" si="7"/>
        <v>0.21969620059813577</v>
      </c>
      <c r="V22" s="4">
        <f t="shared" si="7"/>
        <v>0.11561223320988123</v>
      </c>
      <c r="W22" s="4">
        <f t="shared" si="7"/>
        <v>-3.5593278346281565E-2</v>
      </c>
      <c r="X22" s="4">
        <f t="shared" si="7"/>
        <v>5.0782497604599186E-2</v>
      </c>
      <c r="Y22" s="4">
        <f t="shared" si="7"/>
        <v>0.28834853090172241</v>
      </c>
      <c r="Z22" s="4">
        <f t="shared" si="7"/>
        <v>0.24664464716367829</v>
      </c>
      <c r="AA22" s="4">
        <f t="shared" si="7"/>
        <v>-0.10162541791954927</v>
      </c>
      <c r="AB22" s="4">
        <f t="shared" si="7"/>
        <v>-0.47343413538058232</v>
      </c>
    </row>
    <row r="23" spans="2:28" s="4" customFormat="1" x14ac:dyDescent="0.2">
      <c r="B23" s="4" t="s">
        <v>17</v>
      </c>
      <c r="G23" s="4">
        <f t="shared" ref="G23:L25" si="8">+G4/C4-1</f>
        <v>-0.47821969696969691</v>
      </c>
      <c r="H23" s="4">
        <f t="shared" si="8"/>
        <v>-0.53113964686998394</v>
      </c>
      <c r="I23" s="4">
        <f t="shared" si="8"/>
        <v>-0.36669763121226207</v>
      </c>
      <c r="J23" s="4">
        <f t="shared" si="8"/>
        <v>-0.20534629404617344</v>
      </c>
      <c r="K23" s="4">
        <f t="shared" si="8"/>
        <v>-4.3557168784029154E-2</v>
      </c>
      <c r="T23" s="4">
        <f t="shared" ref="T23:AB23" si="9">+T4/S4-1</f>
        <v>0.492771074220554</v>
      </c>
      <c r="U23" s="4">
        <f t="shared" si="9"/>
        <v>7.1013119910718903E-2</v>
      </c>
      <c r="V23" s="4">
        <f t="shared" si="9"/>
        <v>0.60787815126050426</v>
      </c>
      <c r="W23" s="4">
        <f t="shared" si="9"/>
        <v>-1.2804599202979161E-2</v>
      </c>
      <c r="X23" s="4">
        <f t="shared" si="9"/>
        <v>5.7573952749652157E-3</v>
      </c>
      <c r="Y23" s="4">
        <f t="shared" si="9"/>
        <v>0.275891564679563</v>
      </c>
      <c r="Z23" s="4">
        <f t="shared" si="9"/>
        <v>0.22577484399979375</v>
      </c>
      <c r="AA23" s="4">
        <f t="shared" si="9"/>
        <v>-0.15166813917287225</v>
      </c>
      <c r="AB23" s="4">
        <f t="shared" si="9"/>
        <v>-0.42620511803213645</v>
      </c>
    </row>
    <row r="24" spans="2:28" s="4" customFormat="1" x14ac:dyDescent="0.2">
      <c r="B24" s="4" t="s">
        <v>18</v>
      </c>
      <c r="G24" s="4">
        <f t="shared" si="8"/>
        <v>-0.24709878290404763</v>
      </c>
      <c r="H24" s="4">
        <f t="shared" si="8"/>
        <v>-0.21099088838268787</v>
      </c>
      <c r="I24" s="4">
        <f t="shared" si="8"/>
        <v>-0.35245660488378927</v>
      </c>
      <c r="J24" s="4">
        <f t="shared" si="8"/>
        <v>-0.23074369189907018</v>
      </c>
      <c r="K24" s="4">
        <f t="shared" si="8"/>
        <v>-0.14774436090225573</v>
      </c>
      <c r="T24" s="4">
        <f t="shared" ref="T24:AB24" si="10">+T5/S5-1</f>
        <v>0.5990661846974783</v>
      </c>
      <c r="U24" s="4">
        <f t="shared" si="10"/>
        <v>0.10255630518500181</v>
      </c>
      <c r="V24" s="4">
        <f t="shared" si="10"/>
        <v>1.1891628020502809</v>
      </c>
      <c r="W24" s="4">
        <f t="shared" si="10"/>
        <v>5.3852157431151682E-2</v>
      </c>
      <c r="X24" s="4">
        <f t="shared" si="10"/>
        <v>1.3118916631400745E-2</v>
      </c>
      <c r="Y24" s="4">
        <f t="shared" si="10"/>
        <v>0.11424394319131159</v>
      </c>
      <c r="Z24" s="4">
        <f t="shared" si="10"/>
        <v>0.22408622305529513</v>
      </c>
      <c r="AA24" s="4">
        <f t="shared" si="10"/>
        <v>3.0242707296531668E-2</v>
      </c>
      <c r="AB24" s="4">
        <f t="shared" si="10"/>
        <v>-0.26062722948870387</v>
      </c>
    </row>
    <row r="25" spans="2:28" s="4" customFormat="1" x14ac:dyDescent="0.2">
      <c r="B25" s="5" t="s">
        <v>19</v>
      </c>
      <c r="G25" s="4">
        <f t="shared" si="8"/>
        <v>-0.45761600978764305</v>
      </c>
      <c r="H25" s="4">
        <f t="shared" si="8"/>
        <v>-0.48374218160848148</v>
      </c>
      <c r="I25" s="4">
        <f t="shared" si="8"/>
        <v>-0.41892733759981882</v>
      </c>
      <c r="J25" s="4">
        <f t="shared" si="8"/>
        <v>-0.26798913863327833</v>
      </c>
      <c r="K25" s="4">
        <f t="shared" si="8"/>
        <v>-0.13356964472730215</v>
      </c>
      <c r="L25" s="4">
        <f t="shared" si="8"/>
        <v>-2.9042790857535805E-2</v>
      </c>
      <c r="T25" s="4">
        <f t="shared" ref="T25:AB25" si="11">+T6/S6-1</f>
        <v>0.56800887484390339</v>
      </c>
      <c r="U25" s="4">
        <f t="shared" si="11"/>
        <v>0.16814127091117537</v>
      </c>
      <c r="V25" s="4">
        <f t="shared" si="11"/>
        <v>0.34382536173633449</v>
      </c>
      <c r="W25" s="4">
        <f t="shared" si="11"/>
        <v>-1.4076081876810975E-2</v>
      </c>
      <c r="X25" s="4">
        <f t="shared" si="11"/>
        <v>3.1132683629744973E-2</v>
      </c>
      <c r="Y25" s="4">
        <f t="shared" si="11"/>
        <v>0.25421079729332141</v>
      </c>
      <c r="Z25" s="4">
        <f t="shared" si="11"/>
        <v>0.23718277646644892</v>
      </c>
      <c r="AA25" s="4">
        <f t="shared" si="11"/>
        <v>-9.5310889117992237E-2</v>
      </c>
      <c r="AB25" s="4">
        <f t="shared" si="11"/>
        <v>-0.42345174473436031</v>
      </c>
    </row>
  </sheetData>
  <pageMargins left="0.7" right="0.7" top="0.75" bottom="0.75" header="0.3" footer="0.3"/>
  <ignoredErrors>
    <ignoredError sqref="D6:E16 G6:J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2025-08-17T01:59:16Z</dcterms:created>
  <dcterms:modified xsi:type="dcterms:W3CDTF">2025-08-18T01:15:19Z</dcterms:modified>
</cp:coreProperties>
</file>