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/Library/CloudStorage/Dropbox/models/"/>
    </mc:Choice>
  </mc:AlternateContent>
  <xr:revisionPtr revIDLastSave="0" documentId="13_ncr:1_{3FFE303E-F7EE-704B-B3D0-71CC7FE91EF1}" xr6:coauthVersionLast="47" xr6:coauthVersionMax="47" xr10:uidLastSave="{00000000-0000-0000-0000-000000000000}"/>
  <bookViews>
    <workbookView xWindow="-1800" yWindow="680" windowWidth="27640" windowHeight="22520" xr2:uid="{18A14933-2D54-E947-909F-6FBE03556AE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42" i="2" l="1"/>
  <c r="Y20" i="2"/>
  <c r="AJ41" i="2"/>
  <c r="Z20" i="2"/>
  <c r="AA20" i="2" s="1"/>
  <c r="AB20" i="2" s="1"/>
  <c r="AC20" i="2" s="1"/>
  <c r="AD20" i="2" s="1"/>
  <c r="AE20" i="2" s="1"/>
  <c r="AF20" i="2" s="1"/>
  <c r="AG20" i="2" s="1"/>
  <c r="AH20" i="2" s="1"/>
  <c r="AJ38" i="2"/>
  <c r="AJ36" i="2"/>
  <c r="HX3" i="2"/>
  <c r="HY3" i="2" s="1"/>
  <c r="HZ3" i="2" s="1"/>
  <c r="IA3" i="2" s="1"/>
  <c r="FF3" i="2"/>
  <c r="FG3" i="2" s="1"/>
  <c r="FH3" i="2" s="1"/>
  <c r="FI3" i="2" s="1"/>
  <c r="FJ3" i="2" s="1"/>
  <c r="FK3" i="2" s="1"/>
  <c r="FL3" i="2" s="1"/>
  <c r="FM3" i="2" s="1"/>
  <c r="FN3" i="2" s="1"/>
  <c r="FO3" i="2" s="1"/>
  <c r="FP3" i="2" s="1"/>
  <c r="FQ3" i="2" s="1"/>
  <c r="FR3" i="2" s="1"/>
  <c r="FS3" i="2" s="1"/>
  <c r="FT3" i="2" s="1"/>
  <c r="FU3" i="2" s="1"/>
  <c r="FV3" i="2" s="1"/>
  <c r="FW3" i="2" s="1"/>
  <c r="FX3" i="2" s="1"/>
  <c r="FY3" i="2" s="1"/>
  <c r="FZ3" i="2" s="1"/>
  <c r="GA3" i="2" s="1"/>
  <c r="GB3" i="2" s="1"/>
  <c r="GC3" i="2" s="1"/>
  <c r="GD3" i="2" s="1"/>
  <c r="GE3" i="2" s="1"/>
  <c r="GF3" i="2" s="1"/>
  <c r="GG3" i="2" s="1"/>
  <c r="GH3" i="2" s="1"/>
  <c r="GI3" i="2" s="1"/>
  <c r="GJ3" i="2" s="1"/>
  <c r="GK3" i="2" s="1"/>
  <c r="GL3" i="2" s="1"/>
  <c r="GM3" i="2" s="1"/>
  <c r="GN3" i="2" s="1"/>
  <c r="GO3" i="2" s="1"/>
  <c r="GP3" i="2" s="1"/>
  <c r="GQ3" i="2" s="1"/>
  <c r="GR3" i="2" s="1"/>
  <c r="GS3" i="2" s="1"/>
  <c r="GT3" i="2" s="1"/>
  <c r="GU3" i="2" s="1"/>
  <c r="GV3" i="2" s="1"/>
  <c r="GW3" i="2" s="1"/>
  <c r="GX3" i="2" s="1"/>
  <c r="GY3" i="2" s="1"/>
  <c r="GZ3" i="2" s="1"/>
  <c r="HA3" i="2" s="1"/>
  <c r="HB3" i="2" s="1"/>
  <c r="HC3" i="2" s="1"/>
  <c r="HD3" i="2" s="1"/>
  <c r="HE3" i="2" s="1"/>
  <c r="HF3" i="2" s="1"/>
  <c r="HG3" i="2" s="1"/>
  <c r="HH3" i="2" s="1"/>
  <c r="HI3" i="2" s="1"/>
  <c r="HJ3" i="2" s="1"/>
  <c r="HK3" i="2" s="1"/>
  <c r="HL3" i="2" s="1"/>
  <c r="HM3" i="2" s="1"/>
  <c r="HN3" i="2" s="1"/>
  <c r="HO3" i="2" s="1"/>
  <c r="HP3" i="2" s="1"/>
  <c r="HQ3" i="2" s="1"/>
  <c r="HR3" i="2" s="1"/>
  <c r="HS3" i="2" s="1"/>
  <c r="HT3" i="2" s="1"/>
  <c r="HU3" i="2" s="1"/>
  <c r="HV3" i="2" s="1"/>
  <c r="HW3" i="2" s="1"/>
  <c r="AP3" i="2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DO3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EF3" i="2" s="1"/>
  <c r="EG3" i="2" s="1"/>
  <c r="EH3" i="2" s="1"/>
  <c r="EI3" i="2" s="1"/>
  <c r="EJ3" i="2" s="1"/>
  <c r="EK3" i="2" s="1"/>
  <c r="EL3" i="2" s="1"/>
  <c r="EM3" i="2" s="1"/>
  <c r="EN3" i="2" s="1"/>
  <c r="EO3" i="2" s="1"/>
  <c r="EP3" i="2" s="1"/>
  <c r="EQ3" i="2" s="1"/>
  <c r="ER3" i="2" s="1"/>
  <c r="ES3" i="2" s="1"/>
  <c r="ET3" i="2" s="1"/>
  <c r="EU3" i="2" s="1"/>
  <c r="EV3" i="2" s="1"/>
  <c r="EW3" i="2" s="1"/>
  <c r="EX3" i="2" s="1"/>
  <c r="EY3" i="2" s="1"/>
  <c r="EZ3" i="2" s="1"/>
  <c r="FA3" i="2" s="1"/>
  <c r="FB3" i="2" s="1"/>
  <c r="FC3" i="2" s="1"/>
  <c r="FD3" i="2" s="1"/>
  <c r="FE3" i="2" s="1"/>
  <c r="AJ3" i="2"/>
  <c r="AK3" i="2" s="1"/>
  <c r="AL3" i="2" s="1"/>
  <c r="AM3" i="2" s="1"/>
  <c r="AN3" i="2" s="1"/>
  <c r="AO3" i="2" s="1"/>
  <c r="Y29" i="2"/>
  <c r="Y28" i="2"/>
  <c r="Y27" i="2"/>
  <c r="Y26" i="2"/>
  <c r="Y25" i="2"/>
  <c r="Y24" i="2"/>
  <c r="Y23" i="2"/>
  <c r="Y22" i="2"/>
  <c r="Y21" i="2"/>
  <c r="N38" i="2"/>
  <c r="M38" i="2"/>
  <c r="L38" i="2"/>
  <c r="N39" i="2"/>
  <c r="M39" i="2"/>
  <c r="L39" i="2"/>
  <c r="M28" i="2"/>
  <c r="N28" i="2" s="1"/>
  <c r="N29" i="2" s="1"/>
  <c r="L29" i="2"/>
  <c r="L28" i="2"/>
  <c r="M26" i="2"/>
  <c r="M27" i="2" s="1"/>
  <c r="L27" i="2"/>
  <c r="L26" i="2"/>
  <c r="N25" i="2"/>
  <c r="M25" i="2"/>
  <c r="L25" i="2"/>
  <c r="L24" i="2"/>
  <c r="M24" i="2" s="1"/>
  <c r="N24" i="2" s="1"/>
  <c r="L23" i="2"/>
  <c r="M23" i="2" s="1"/>
  <c r="N23" i="2" s="1"/>
  <c r="M21" i="2"/>
  <c r="N21" i="2" s="1"/>
  <c r="L22" i="2"/>
  <c r="L21" i="2"/>
  <c r="Y38" i="2"/>
  <c r="N20" i="2"/>
  <c r="M20" i="2"/>
  <c r="L20" i="2"/>
  <c r="I8" i="1"/>
  <c r="J48" i="2"/>
  <c r="J47" i="2"/>
  <c r="J45" i="2"/>
  <c r="J44" i="2"/>
  <c r="J43" i="2"/>
  <c r="J39" i="2"/>
  <c r="J38" i="2"/>
  <c r="J37" i="2"/>
  <c r="J36" i="2"/>
  <c r="J35" i="2"/>
  <c r="J34" i="2"/>
  <c r="J33" i="2"/>
  <c r="X38" i="2"/>
  <c r="X37" i="2"/>
  <c r="X36" i="2"/>
  <c r="X35" i="2"/>
  <c r="X34" i="2"/>
  <c r="X33" i="2"/>
  <c r="X26" i="2"/>
  <c r="X22" i="2"/>
  <c r="X25" i="2" s="1"/>
  <c r="J28" i="2"/>
  <c r="J26" i="2"/>
  <c r="J24" i="2"/>
  <c r="J23" i="2"/>
  <c r="J22" i="2"/>
  <c r="J21" i="2"/>
  <c r="J20" i="2"/>
  <c r="J19" i="2"/>
  <c r="J18" i="2"/>
  <c r="J17" i="2"/>
  <c r="J16" i="2"/>
  <c r="J15" i="2"/>
  <c r="X20" i="2"/>
  <c r="K39" i="2"/>
  <c r="K38" i="2"/>
  <c r="K37" i="2"/>
  <c r="K36" i="2"/>
  <c r="K35" i="2"/>
  <c r="K34" i="2"/>
  <c r="K33" i="2"/>
  <c r="K26" i="2"/>
  <c r="K20" i="2"/>
  <c r="G20" i="2"/>
  <c r="G22" i="2" s="1"/>
  <c r="G25" i="2" s="1"/>
  <c r="G27" i="2" s="1"/>
  <c r="G29" i="2" s="1"/>
  <c r="K22" i="2"/>
  <c r="K25" i="2" s="1"/>
  <c r="K27" i="2" s="1"/>
  <c r="K29" i="2" s="1"/>
  <c r="I39" i="2"/>
  <c r="H39" i="2"/>
  <c r="G39" i="2"/>
  <c r="E39" i="2"/>
  <c r="D39" i="2"/>
  <c r="C39" i="2"/>
  <c r="F44" i="2"/>
  <c r="F45" i="2" s="1"/>
  <c r="C44" i="2"/>
  <c r="C45" i="2" s="1"/>
  <c r="G44" i="2"/>
  <c r="G45" i="2" s="1"/>
  <c r="D44" i="2"/>
  <c r="D45" i="2" s="1"/>
  <c r="H44" i="2"/>
  <c r="H45" i="2" s="1"/>
  <c r="E44" i="2"/>
  <c r="E45" i="2" s="1"/>
  <c r="I44" i="2"/>
  <c r="I45" i="2" s="1"/>
  <c r="T37" i="2"/>
  <c r="T36" i="2"/>
  <c r="T35" i="2"/>
  <c r="T34" i="2"/>
  <c r="T33" i="2"/>
  <c r="U37" i="2"/>
  <c r="U36" i="2"/>
  <c r="U35" i="2"/>
  <c r="U34" i="2"/>
  <c r="U33" i="2"/>
  <c r="S20" i="2"/>
  <c r="T20" i="2"/>
  <c r="I34" i="2"/>
  <c r="H34" i="2"/>
  <c r="G34" i="2"/>
  <c r="I37" i="2"/>
  <c r="H37" i="2"/>
  <c r="G37" i="2"/>
  <c r="I36" i="2"/>
  <c r="H36" i="2"/>
  <c r="G36" i="2"/>
  <c r="I35" i="2"/>
  <c r="H35" i="2"/>
  <c r="G35" i="2"/>
  <c r="I33" i="2"/>
  <c r="H33" i="2"/>
  <c r="G33" i="2"/>
  <c r="F28" i="2"/>
  <c r="F24" i="2"/>
  <c r="F23" i="2"/>
  <c r="F21" i="2"/>
  <c r="C22" i="2"/>
  <c r="C25" i="2" s="1"/>
  <c r="C27" i="2" s="1"/>
  <c r="C29" i="2" s="1"/>
  <c r="H38" i="2"/>
  <c r="D22" i="2"/>
  <c r="D25" i="2" s="1"/>
  <c r="D27" i="2" s="1"/>
  <c r="D29" i="2" s="1"/>
  <c r="H22" i="2"/>
  <c r="H25" i="2" s="1"/>
  <c r="H27" i="2" s="1"/>
  <c r="H29" i="2" s="1"/>
  <c r="I38" i="2"/>
  <c r="E22" i="2"/>
  <c r="E25" i="2" s="1"/>
  <c r="E27" i="2" s="1"/>
  <c r="E29" i="2" s="1"/>
  <c r="I22" i="2"/>
  <c r="I25" i="2" s="1"/>
  <c r="I27" i="2" s="1"/>
  <c r="I29" i="2" s="1"/>
  <c r="W26" i="2"/>
  <c r="F26" i="2" s="1"/>
  <c r="U20" i="2"/>
  <c r="U22" i="2" s="1"/>
  <c r="U25" i="2" s="1"/>
  <c r="U27" i="2" s="1"/>
  <c r="U29" i="2" s="1"/>
  <c r="V37" i="2"/>
  <c r="V36" i="2"/>
  <c r="V35" i="2"/>
  <c r="V34" i="2"/>
  <c r="V33" i="2"/>
  <c r="W37" i="2"/>
  <c r="W36" i="2"/>
  <c r="W35" i="2"/>
  <c r="W34" i="2"/>
  <c r="W33" i="2"/>
  <c r="V20" i="2"/>
  <c r="V22" i="2" s="1"/>
  <c r="V25" i="2" s="1"/>
  <c r="W20" i="2"/>
  <c r="W22" i="2" s="1"/>
  <c r="W25" i="2" s="1"/>
  <c r="V3" i="2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J7" i="1"/>
  <c r="J8" i="1" s="1"/>
  <c r="I6" i="1"/>
  <c r="I9" i="1" s="1"/>
  <c r="AB38" i="2" l="1"/>
  <c r="Z21" i="2"/>
  <c r="Z22" i="2" s="1"/>
  <c r="AC38" i="2"/>
  <c r="AA38" i="2"/>
  <c r="AD38" i="2"/>
  <c r="AE38" i="2"/>
  <c r="Z23" i="2"/>
  <c r="AA23" i="2" s="1"/>
  <c r="AB23" i="2" s="1"/>
  <c r="AC23" i="2" s="1"/>
  <c r="AD23" i="2" s="1"/>
  <c r="AE23" i="2" s="1"/>
  <c r="AF23" i="2" s="1"/>
  <c r="AG23" i="2" s="1"/>
  <c r="AH23" i="2" s="1"/>
  <c r="AF38" i="2"/>
  <c r="Z24" i="2"/>
  <c r="AA24" i="2" s="1"/>
  <c r="AB24" i="2" s="1"/>
  <c r="AC24" i="2" s="1"/>
  <c r="AD24" i="2" s="1"/>
  <c r="AE24" i="2" s="1"/>
  <c r="AF24" i="2" s="1"/>
  <c r="AG24" i="2" s="1"/>
  <c r="AH24" i="2" s="1"/>
  <c r="AG38" i="2"/>
  <c r="Z38" i="2"/>
  <c r="M29" i="2"/>
  <c r="N26" i="2"/>
  <c r="N27" i="2" s="1"/>
  <c r="O21" i="2"/>
  <c r="O22" i="2" s="1"/>
  <c r="N22" i="2"/>
  <c r="M22" i="2"/>
  <c r="J25" i="2"/>
  <c r="X27" i="2"/>
  <c r="G38" i="2"/>
  <c r="T38" i="2"/>
  <c r="H47" i="2"/>
  <c r="G47" i="2"/>
  <c r="I47" i="2"/>
  <c r="F47" i="2"/>
  <c r="U38" i="2"/>
  <c r="F25" i="2"/>
  <c r="F22" i="2"/>
  <c r="F20" i="2"/>
  <c r="F39" i="2" s="1"/>
  <c r="V27" i="2"/>
  <c r="V29" i="2" s="1"/>
  <c r="W27" i="2"/>
  <c r="W38" i="2"/>
  <c r="V38" i="2"/>
  <c r="AA21" i="2" l="1"/>
  <c r="AB21" i="2" s="1"/>
  <c r="AB22" i="2" s="1"/>
  <c r="AB25" i="2" s="1"/>
  <c r="AC21" i="2"/>
  <c r="AD21" i="2" s="1"/>
  <c r="AA22" i="2"/>
  <c r="AA25" i="2" s="1"/>
  <c r="Z25" i="2"/>
  <c r="X29" i="2"/>
  <c r="J29" i="2" s="1"/>
  <c r="J27" i="2"/>
  <c r="W29" i="2"/>
  <c r="F29" i="2" s="1"/>
  <c r="F27" i="2"/>
  <c r="AC22" i="2" l="1"/>
  <c r="AC25" i="2" s="1"/>
  <c r="Z26" i="2"/>
  <c r="AA26" i="2" s="1"/>
  <c r="Z27" i="2"/>
  <c r="Z28" i="2" s="1"/>
  <c r="Z29" i="2" s="1"/>
  <c r="AD22" i="2"/>
  <c r="AD25" i="2" s="1"/>
  <c r="AE21" i="2"/>
  <c r="I48" i="2"/>
  <c r="F48" i="2"/>
  <c r="G48" i="2"/>
  <c r="H48" i="2"/>
  <c r="AA27" i="2" l="1"/>
  <c r="AB26" i="2"/>
  <c r="AF21" i="2"/>
  <c r="AE22" i="2"/>
  <c r="AE25" i="2" s="1"/>
  <c r="AB27" i="2" l="1"/>
  <c r="AC26" i="2"/>
  <c r="AA28" i="2"/>
  <c r="AA29" i="2"/>
  <c r="AG21" i="2"/>
  <c r="AF22" i="2"/>
  <c r="AF25" i="2" s="1"/>
  <c r="AC27" i="2" l="1"/>
  <c r="AD26" i="2"/>
  <c r="AB28" i="2"/>
  <c r="AB29" i="2" s="1"/>
  <c r="AH21" i="2"/>
  <c r="AH22" i="2" s="1"/>
  <c r="AH25" i="2" s="1"/>
  <c r="AG22" i="2"/>
  <c r="AG25" i="2" s="1"/>
  <c r="AD27" i="2" l="1"/>
  <c r="AE26" i="2"/>
  <c r="AC28" i="2"/>
  <c r="AC29" i="2" s="1"/>
  <c r="AE27" i="2" l="1"/>
  <c r="AF26" i="2"/>
  <c r="AD28" i="2"/>
  <c r="AD29" i="2" s="1"/>
  <c r="AF27" i="2" l="1"/>
  <c r="AG26" i="2"/>
  <c r="AE28" i="2"/>
  <c r="AE29" i="2" s="1"/>
  <c r="AG27" i="2" l="1"/>
  <c r="AH26" i="2"/>
  <c r="AH27" i="2" s="1"/>
  <c r="AF28" i="2"/>
  <c r="AF29" i="2" s="1"/>
  <c r="AG28" i="2" l="1"/>
  <c r="AH28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BP29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CG29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X29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DN29" i="2" s="1"/>
  <c r="DO29" i="2" s="1"/>
  <c r="DP29" i="2" s="1"/>
  <c r="DQ29" i="2" s="1"/>
  <c r="DR29" i="2" s="1"/>
  <c r="DS29" i="2" s="1"/>
  <c r="DT29" i="2" s="1"/>
  <c r="DU29" i="2" s="1"/>
  <c r="DV29" i="2" s="1"/>
  <c r="DW29" i="2" s="1"/>
  <c r="DX29" i="2" s="1"/>
  <c r="DY29" i="2" s="1"/>
  <c r="DZ29" i="2" s="1"/>
  <c r="EA29" i="2" s="1"/>
  <c r="EB29" i="2" s="1"/>
  <c r="EC29" i="2" s="1"/>
  <c r="ED29" i="2" s="1"/>
  <c r="EE29" i="2" s="1"/>
  <c r="EF29" i="2" s="1"/>
  <c r="EG29" i="2" s="1"/>
  <c r="EH29" i="2" s="1"/>
  <c r="EI29" i="2" s="1"/>
  <c r="EJ29" i="2" s="1"/>
  <c r="EK29" i="2" s="1"/>
  <c r="EL29" i="2" s="1"/>
  <c r="EM29" i="2" s="1"/>
  <c r="EN29" i="2" s="1"/>
  <c r="EO29" i="2" s="1"/>
  <c r="EP29" i="2" s="1"/>
  <c r="EQ29" i="2" s="1"/>
  <c r="ER29" i="2" s="1"/>
  <c r="ES29" i="2" s="1"/>
  <c r="ET29" i="2" s="1"/>
  <c r="EU29" i="2" s="1"/>
  <c r="EV29" i="2" s="1"/>
  <c r="EW29" i="2" s="1"/>
  <c r="EX29" i="2" s="1"/>
  <c r="EY29" i="2" s="1"/>
  <c r="EZ29" i="2" s="1"/>
  <c r="FA29" i="2" s="1"/>
  <c r="FB29" i="2" s="1"/>
  <c r="FC29" i="2" s="1"/>
  <c r="FD29" i="2" s="1"/>
  <c r="FE29" i="2" s="1"/>
  <c r="FF29" i="2" s="1"/>
  <c r="FG29" i="2" s="1"/>
  <c r="FH29" i="2" s="1"/>
  <c r="FI29" i="2" s="1"/>
  <c r="FJ29" i="2" s="1"/>
  <c r="FK29" i="2" s="1"/>
  <c r="FL29" i="2" s="1"/>
  <c r="FM29" i="2" s="1"/>
  <c r="FN29" i="2" s="1"/>
  <c r="FO29" i="2" s="1"/>
  <c r="FP29" i="2" s="1"/>
  <c r="FQ29" i="2" s="1"/>
  <c r="FR29" i="2" s="1"/>
  <c r="FS29" i="2" s="1"/>
  <c r="FT29" i="2" s="1"/>
  <c r="FU29" i="2" s="1"/>
  <c r="FV29" i="2" s="1"/>
  <c r="FW29" i="2" s="1"/>
  <c r="FX29" i="2" s="1"/>
  <c r="FY29" i="2" s="1"/>
  <c r="FZ29" i="2" s="1"/>
  <c r="GA29" i="2" s="1"/>
  <c r="GB29" i="2" s="1"/>
  <c r="GC29" i="2" s="1"/>
  <c r="GD29" i="2" s="1"/>
  <c r="GE29" i="2" s="1"/>
  <c r="GF29" i="2" s="1"/>
  <c r="GG29" i="2" s="1"/>
  <c r="GH29" i="2" s="1"/>
  <c r="GI29" i="2" s="1"/>
  <c r="GJ29" i="2" s="1"/>
  <c r="GK29" i="2" s="1"/>
  <c r="GL29" i="2" s="1"/>
  <c r="GM29" i="2" s="1"/>
  <c r="GN29" i="2" s="1"/>
  <c r="GO29" i="2" s="1"/>
  <c r="GP29" i="2" s="1"/>
  <c r="GQ29" i="2" s="1"/>
  <c r="GR29" i="2" s="1"/>
  <c r="GS29" i="2" s="1"/>
  <c r="GT29" i="2" s="1"/>
  <c r="GU29" i="2" s="1"/>
  <c r="GV29" i="2" s="1"/>
  <c r="GW29" i="2" s="1"/>
  <c r="GX29" i="2" s="1"/>
  <c r="GY29" i="2" s="1"/>
  <c r="GZ29" i="2" s="1"/>
  <c r="HA29" i="2" s="1"/>
  <c r="HB29" i="2" s="1"/>
  <c r="HC29" i="2" s="1"/>
  <c r="HD29" i="2" s="1"/>
  <c r="HE29" i="2" s="1"/>
  <c r="HF29" i="2" s="1"/>
  <c r="HG29" i="2" s="1"/>
  <c r="HH29" i="2" s="1"/>
  <c r="HI29" i="2" s="1"/>
  <c r="HJ29" i="2" s="1"/>
  <c r="HK29" i="2" s="1"/>
  <c r="HL29" i="2" s="1"/>
  <c r="HM29" i="2" s="1"/>
  <c r="HN29" i="2" s="1"/>
  <c r="HO29" i="2" s="1"/>
  <c r="HP29" i="2" s="1"/>
  <c r="HQ29" i="2" s="1"/>
  <c r="HR29" i="2" s="1"/>
  <c r="HS29" i="2" s="1"/>
  <c r="HT29" i="2" s="1"/>
  <c r="HU29" i="2" s="1"/>
  <c r="HV29" i="2" s="1"/>
  <c r="HW29" i="2" s="1"/>
  <c r="HX29" i="2" s="1"/>
  <c r="HY29" i="2" s="1"/>
  <c r="HZ29" i="2" s="1"/>
  <c r="IA29" i="2" s="1"/>
  <c r="AG29" i="2" l="1"/>
  <c r="AJ35" i="2"/>
  <c r="AJ37" i="2" s="1"/>
  <c r="AJ3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jameel</author>
  </authors>
  <commentList>
    <comment ref="I33" authorId="0" shapeId="0" xr:uid="{12FD0868-12C0-6A4E-A093-784CC00A89F0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MT"/>
          </rPr>
          <t>benefited from strong AI demand</t>
        </r>
      </text>
    </comment>
  </commentList>
</comments>
</file>

<file path=xl/sharedStrings.xml><?xml version="1.0" encoding="utf-8"?>
<sst xmlns="http://schemas.openxmlformats.org/spreadsheetml/2006/main" count="104" uniqueCount="95">
  <si>
    <t>P</t>
  </si>
  <si>
    <t>S</t>
  </si>
  <si>
    <t>MC</t>
  </si>
  <si>
    <t>C</t>
  </si>
  <si>
    <t>D</t>
  </si>
  <si>
    <t>EV</t>
  </si>
  <si>
    <t xml:space="preserve">CEO </t>
  </si>
  <si>
    <t xml:space="preserve">CFO </t>
  </si>
  <si>
    <t>Q324</t>
  </si>
  <si>
    <t xml:space="preserve">Custom &amp; Semi-Custom Chips </t>
  </si>
  <si>
    <t>Compute Processors (DPUs/CPUs)</t>
  </si>
  <si>
    <t>Storage Controllers</t>
  </si>
  <si>
    <t>Optical Interconnects</t>
  </si>
  <si>
    <t xml:space="preserve">designed for cloud computing and AI workloads </t>
  </si>
  <si>
    <t>data processing units and specialized processors for AI and cloud computing</t>
  </si>
  <si>
    <t xml:space="preserve">chips for SSDs, HSSs, and NVMe storage solutions </t>
  </si>
  <si>
    <t>high speed connectivity solutions for data centers</t>
  </si>
  <si>
    <t xml:space="preserve">Data Center Solutions </t>
  </si>
  <si>
    <t>Q124</t>
  </si>
  <si>
    <t>Q224</t>
  </si>
  <si>
    <t>Q424</t>
  </si>
  <si>
    <t>Data Center</t>
  </si>
  <si>
    <t>Enterprise Networking</t>
  </si>
  <si>
    <t>Consumer</t>
  </si>
  <si>
    <t>Automotive/industrial</t>
  </si>
  <si>
    <t xml:space="preserve">Total Revenue </t>
  </si>
  <si>
    <t>Carrier Infrastructure</t>
  </si>
  <si>
    <t xml:space="preserve">Networking &amp; Connectivity </t>
  </si>
  <si>
    <t>GP</t>
  </si>
  <si>
    <t>R&amp;D</t>
  </si>
  <si>
    <t>SG&amp;A</t>
  </si>
  <si>
    <t xml:space="preserve">Operating Income </t>
  </si>
  <si>
    <t>Interest and Other, Net</t>
  </si>
  <si>
    <t xml:space="preserve">EBT </t>
  </si>
  <si>
    <t>T</t>
  </si>
  <si>
    <t>Net Income</t>
  </si>
  <si>
    <t>Q125</t>
  </si>
  <si>
    <t>Q225</t>
  </si>
  <si>
    <t>Q325</t>
  </si>
  <si>
    <t>Q425</t>
  </si>
  <si>
    <t xml:space="preserve">Optical Interconnect Solutions </t>
  </si>
  <si>
    <t>Coherent Digital Signal Processors (DSPs)</t>
  </si>
  <si>
    <t xml:space="preserve">used in optical transceivers to convert eletrical signals to optical and vice versa </t>
  </si>
  <si>
    <t xml:space="preserve">Silicon Photonics Optical Modules </t>
  </si>
  <si>
    <t xml:space="preserve">makes pluggable optical transceivers for AI data centers </t>
  </si>
  <si>
    <t>Important  why?</t>
  </si>
  <si>
    <t xml:space="preserve">AI models require thousands of GPUs working together in a data center </t>
  </si>
  <si>
    <t>moving data across these GPUs requires ulta high speed netowkring (400G, 800G, and soon 1.6T bandwidth)</t>
  </si>
  <si>
    <t xml:space="preserve">copper based networkng is too slow over long distances, hyperscalers need optical connectiosn for low latency andf high bandwith </t>
  </si>
  <si>
    <t>How Marvell's Products help?</t>
  </si>
  <si>
    <t>DSPs (like PAM4 and ZR/ZR+ optics) allow AI data centers to scale networking speeds from 100G to 800G</t>
  </si>
  <si>
    <t xml:space="preserve">these optical interconnects reduce latency and power consumption for AI workloads </t>
  </si>
  <si>
    <t xml:space="preserve">hyperscalers need faster, longer range networking to efficiently train LLMs and deep learning models </t>
  </si>
  <si>
    <t xml:space="preserve">High Speed  Ethernet Solutions </t>
  </si>
  <si>
    <t xml:space="preserve">Teralynx Ethernet Switch chips </t>
  </si>
  <si>
    <t>Octyeon 10 DPUs</t>
  </si>
  <si>
    <t>PHYs (Physical Layer Chips)</t>
  </si>
  <si>
    <t>enables AI networking at 400G and 800G speeds</t>
  </si>
  <si>
    <t xml:space="preserve">handles networking security and storage functions in AI data centers </t>
  </si>
  <si>
    <t>manages ethernet signals conversion for high speed AI interconnects</t>
  </si>
  <si>
    <t>Why AI Needs This?</t>
  </si>
  <si>
    <t xml:space="preserve">AI training clusters invovle thousands of GPUs exchnaging data </t>
  </si>
  <si>
    <t>AI models need high throughput, low latency connections between nodes</t>
  </si>
  <si>
    <t xml:space="preserve">Ethernet is emerging as an alternative to NVDA InfiniBand for AI networking </t>
  </si>
  <si>
    <t>How Marvell's Products help</t>
  </si>
  <si>
    <t xml:space="preserve">Teralynx Ethernet Switches: allows cloud giants to build scalable, low cost AI netowkring instead of relying on proprietary NVDA InfiniBand </t>
  </si>
  <si>
    <t>Octyeon 10 DPUs: offload data movement, security, and networking tasks from GPUs</t>
  </si>
  <si>
    <t xml:space="preserve">Custom Compute Silicon </t>
  </si>
  <si>
    <t xml:space="preserve">Matt Murphy </t>
  </si>
  <si>
    <t xml:space="preserve">CFFO </t>
  </si>
  <si>
    <t>Capex</t>
  </si>
  <si>
    <t xml:space="preserve">FCF </t>
  </si>
  <si>
    <t>4Q</t>
  </si>
  <si>
    <t>% R&amp;D</t>
  </si>
  <si>
    <t>Q126</t>
  </si>
  <si>
    <t>Q226</t>
  </si>
  <si>
    <t>Q426</t>
  </si>
  <si>
    <t>Q326</t>
  </si>
  <si>
    <t>China</t>
  </si>
  <si>
    <t>Taiwan</t>
  </si>
  <si>
    <t>U.A</t>
  </si>
  <si>
    <t>Aingapore</t>
  </si>
  <si>
    <t>Netherlands</t>
  </si>
  <si>
    <t>Japan</t>
  </si>
  <si>
    <t>Thailand</t>
  </si>
  <si>
    <t>Finland</t>
  </si>
  <si>
    <t xml:space="preserve">Malaysia </t>
  </si>
  <si>
    <t>Other</t>
  </si>
  <si>
    <t>term,</t>
  </si>
  <si>
    <t>disc</t>
  </si>
  <si>
    <t>NPV</t>
  </si>
  <si>
    <t>Shares</t>
  </si>
  <si>
    <t xml:space="preserve">Estimate </t>
  </si>
  <si>
    <t>Current</t>
  </si>
  <si>
    <t xml:space="preserve">Upside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</si>
</sst>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m/d;@"/>
  </numFmts>
  <fonts count="10">
    <font>
      <sz val="10"/>
      <color theme="1"/>
      <name val="ArialMT"/>
      <family val="2"/>
    </font>
    <font>
      <u/>
      <sz val="10"/>
      <color theme="1"/>
      <name val="ArialMT"/>
      <family val="2"/>
    </font>
    <font>
      <b/>
      <sz val="10"/>
      <color theme="1"/>
      <name val="ArialMT"/>
    </font>
    <font>
      <sz val="10"/>
      <color theme="1"/>
      <name val="ArialMT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ArialMT"/>
    </font>
    <font>
      <b/>
      <u/>
      <sz val="10"/>
      <color theme="1"/>
      <name val="ArialMT"/>
    </font>
    <font>
      <b/>
      <i/>
      <sz val="8"/>
      <color theme="1"/>
      <name val="ArialMT"/>
    </font>
    <font>
      <sz val="8"/>
      <color theme="1"/>
      <name val="ArialM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1" fontId="0" fillId="0" borderId="0" xfId="0" applyNumberFormat="1"/>
    <xf numFmtId="9" fontId="0" fillId="0" borderId="0" xfId="0" applyNumberFormat="1"/>
    <xf numFmtId="3" fontId="2" fillId="0" borderId="0" xfId="0" applyNumberFormat="1" applyFont="1"/>
    <xf numFmtId="3" fontId="3" fillId="0" borderId="0" xfId="0" applyNumberFormat="1" applyFont="1"/>
    <xf numFmtId="164" fontId="0" fillId="0" borderId="0" xfId="0" applyNumberFormat="1"/>
    <xf numFmtId="9" fontId="0" fillId="2" borderId="0" xfId="0" applyNumberFormat="1" applyFill="1"/>
    <xf numFmtId="3" fontId="7" fillId="0" borderId="0" xfId="0" applyNumberFormat="1" applyFont="1"/>
    <xf numFmtId="3" fontId="8" fillId="0" borderId="0" xfId="0" applyNumberFormat="1" applyFont="1"/>
    <xf numFmtId="3" fontId="9" fillId="0" borderId="0" xfId="0" applyNumberFormat="1" applyFont="1" applyAlignment="1">
      <alignment horizontal="left" indent="1"/>
    </xf>
    <xf numFmtId="3" fontId="9" fillId="0" borderId="0" xfId="0" applyNumberFormat="1" applyFont="1"/>
    <xf numFmtId="3" fontId="8" fillId="0" borderId="0" xfId="0" applyNumberFormat="1" applyFont="1" applyAlignment="1">
      <alignment horizontal="left" indent="1"/>
    </xf>
    <xf numFmtId="3" fontId="9" fillId="0" borderId="0" xfId="0" applyNumberFormat="1" applyFont="1" applyAlignment="1">
      <alignment horizontal="left" indent="2"/>
    </xf>
    <xf numFmtId="8" fontId="0" fillId="0" borderId="0" xfId="0" applyNumberFormat="1"/>
    <xf numFmtId="2" fontId="0" fillId="0" borderId="0" xfId="0" applyNumberFormat="1"/>
    <xf numFmtId="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428171</xdr:colOff>
      <xdr:row>3</xdr:row>
      <xdr:rowOff>7257</xdr:rowOff>
    </xdr:from>
    <xdr:to>
      <xdr:col>24</xdr:col>
      <xdr:colOff>21772</xdr:colOff>
      <xdr:row>42</xdr:row>
      <xdr:rowOff>87086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3A15D02-B30B-A835-2710-B0544E8031D8}"/>
            </a:ext>
          </a:extLst>
        </xdr:cNvPr>
        <xdr:cNvCxnSpPr/>
      </xdr:nvCxnSpPr>
      <xdr:spPr>
        <a:xfrm>
          <a:off x="13019314" y="508000"/>
          <a:ext cx="29029" cy="658948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7257</xdr:colOff>
      <xdr:row>0</xdr:row>
      <xdr:rowOff>21771</xdr:rowOff>
    </xdr:from>
    <xdr:to>
      <xdr:col>11</xdr:col>
      <xdr:colOff>14514</xdr:colOff>
      <xdr:row>42</xdr:row>
      <xdr:rowOff>87086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F98F054-CFA5-FBD6-7C29-58CF4486EB71}"/>
            </a:ext>
          </a:extLst>
        </xdr:cNvPr>
        <xdr:cNvCxnSpPr/>
      </xdr:nvCxnSpPr>
      <xdr:spPr>
        <a:xfrm>
          <a:off x="5500914" y="21771"/>
          <a:ext cx="7257" cy="707571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F8365-3FF1-814C-8E03-307F96F694BC}">
  <dimension ref="B3:J41"/>
  <sheetViews>
    <sheetView tabSelected="1" topLeftCell="C1" zoomScale="232" workbookViewId="0">
      <selection activeCell="I9" sqref="I9"/>
    </sheetView>
  </sheetViews>
  <sheetFormatPr baseColWidth="10" defaultRowHeight="13"/>
  <cols>
    <col min="1" max="1" width="1.6640625" style="1" customWidth="1"/>
    <col min="2" max="2" width="28.33203125" style="1" bestFit="1" customWidth="1"/>
    <col min="3" max="7" width="10.83203125" style="1"/>
    <col min="8" max="8" width="3.6640625" style="1" bestFit="1" customWidth="1"/>
    <col min="9" max="9" width="7.6640625" style="1" bestFit="1" customWidth="1"/>
    <col min="10" max="10" width="5.5" style="1" bestFit="1" customWidth="1"/>
    <col min="11" max="16384" width="10.83203125" style="1"/>
  </cols>
  <sheetData>
    <row r="3" spans="2:10">
      <c r="B3" s="1" t="s">
        <v>6</v>
      </c>
      <c r="C3" s="1" t="s">
        <v>68</v>
      </c>
    </row>
    <row r="4" spans="2:10">
      <c r="B4" s="1" t="s">
        <v>7</v>
      </c>
      <c r="H4" s="1" t="s">
        <v>0</v>
      </c>
      <c r="I4" s="1">
        <v>122.82</v>
      </c>
    </row>
    <row r="5" spans="2:10">
      <c r="H5" s="1" t="s">
        <v>1</v>
      </c>
      <c r="I5" s="1">
        <v>862.2</v>
      </c>
      <c r="J5" s="1" t="s">
        <v>36</v>
      </c>
    </row>
    <row r="6" spans="2:10">
      <c r="H6" s="1" t="s">
        <v>2</v>
      </c>
      <c r="I6" s="1">
        <f>+I5*I4</f>
        <v>105895.40399999999</v>
      </c>
    </row>
    <row r="7" spans="2:10">
      <c r="H7" s="1" t="s">
        <v>3</v>
      </c>
      <c r="I7" s="1">
        <v>885.9</v>
      </c>
      <c r="J7" s="1" t="str">
        <f>+J5</f>
        <v>Q125</v>
      </c>
    </row>
    <row r="8" spans="2:10">
      <c r="B8" s="2" t="s">
        <v>17</v>
      </c>
      <c r="H8" s="1" t="s">
        <v>4</v>
      </c>
      <c r="I8" s="1">
        <f>1255.2+2977.4</f>
        <v>4232.6000000000004</v>
      </c>
      <c r="J8" s="1" t="str">
        <f>+J7</f>
        <v>Q125</v>
      </c>
    </row>
    <row r="9" spans="2:10">
      <c r="B9" s="1" t="s">
        <v>9</v>
      </c>
      <c r="C9" s="1" t="s">
        <v>13</v>
      </c>
      <c r="H9" s="1" t="s">
        <v>5</v>
      </c>
      <c r="I9" s="1">
        <f>+I6-I7+I8</f>
        <v>109242.10400000001</v>
      </c>
    </row>
    <row r="10" spans="2:10">
      <c r="B10" s="1" t="s">
        <v>10</v>
      </c>
      <c r="C10" s="1" t="s">
        <v>14</v>
      </c>
    </row>
    <row r="11" spans="2:10">
      <c r="B11" s="1" t="s">
        <v>11</v>
      </c>
      <c r="C11" s="1" t="s">
        <v>15</v>
      </c>
    </row>
    <row r="12" spans="2:10">
      <c r="B12" s="1" t="s">
        <v>12</v>
      </c>
      <c r="C12" s="1" t="s">
        <v>16</v>
      </c>
    </row>
    <row r="14" spans="2:10">
      <c r="B14" s="1" t="s">
        <v>27</v>
      </c>
    </row>
    <row r="17" spans="2:3">
      <c r="B17" s="9" t="s">
        <v>40</v>
      </c>
    </row>
    <row r="18" spans="2:3">
      <c r="B18" s="1" t="s">
        <v>41</v>
      </c>
      <c r="C18" s="1" t="s">
        <v>42</v>
      </c>
    </row>
    <row r="19" spans="2:3">
      <c r="B19" s="1" t="s">
        <v>43</v>
      </c>
      <c r="C19" s="1" t="s">
        <v>44</v>
      </c>
    </row>
    <row r="20" spans="2:3">
      <c r="B20" s="13" t="s">
        <v>45</v>
      </c>
    </row>
    <row r="21" spans="2:3">
      <c r="B21" s="14" t="s">
        <v>46</v>
      </c>
    </row>
    <row r="22" spans="2:3">
      <c r="B22" s="14" t="s">
        <v>47</v>
      </c>
    </row>
    <row r="23" spans="2:3">
      <c r="B23" s="14" t="s">
        <v>48</v>
      </c>
    </row>
    <row r="24" spans="2:3">
      <c r="B24" s="13" t="s">
        <v>49</v>
      </c>
    </row>
    <row r="25" spans="2:3">
      <c r="B25" s="14" t="s">
        <v>50</v>
      </c>
    </row>
    <row r="26" spans="2:3">
      <c r="B26" s="14" t="s">
        <v>51</v>
      </c>
    </row>
    <row r="27" spans="2:3">
      <c r="B27" s="14" t="s">
        <v>52</v>
      </c>
    </row>
    <row r="29" spans="2:3">
      <c r="B29" s="9" t="s">
        <v>53</v>
      </c>
    </row>
    <row r="30" spans="2:3">
      <c r="B30" s="1" t="s">
        <v>54</v>
      </c>
      <c r="C30" s="1" t="s">
        <v>57</v>
      </c>
    </row>
    <row r="31" spans="2:3">
      <c r="B31" s="1" t="s">
        <v>55</v>
      </c>
      <c r="C31" s="1" t="s">
        <v>58</v>
      </c>
    </row>
    <row r="32" spans="2:3">
      <c r="B32" s="1" t="s">
        <v>56</v>
      </c>
      <c r="C32" s="1" t="s">
        <v>59</v>
      </c>
    </row>
    <row r="33" spans="2:2">
      <c r="B33" s="10" t="s">
        <v>60</v>
      </c>
    </row>
    <row r="34" spans="2:2">
      <c r="B34" s="11" t="s">
        <v>61</v>
      </c>
    </row>
    <row r="35" spans="2:2">
      <c r="B35" s="11" t="s">
        <v>62</v>
      </c>
    </row>
    <row r="36" spans="2:2">
      <c r="B36" s="11" t="s">
        <v>63</v>
      </c>
    </row>
    <row r="37" spans="2:2">
      <c r="B37" s="10" t="s">
        <v>64</v>
      </c>
    </row>
    <row r="38" spans="2:2">
      <c r="B38" s="12" t="s">
        <v>65</v>
      </c>
    </row>
    <row r="39" spans="2:2">
      <c r="B39" s="12" t="s">
        <v>66</v>
      </c>
    </row>
    <row r="41" spans="2:2">
      <c r="B41" s="9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2B788-DF08-3043-8B9E-179193172FFF}">
  <dimension ref="B2:IA48"/>
  <sheetViews>
    <sheetView zoomScale="175" workbookViewId="0">
      <pane xSplit="2" ySplit="3" topLeftCell="F14" activePane="bottomRight" state="frozen"/>
      <selection pane="topRight" activeCell="C1" sqref="C1"/>
      <selection pane="bottomLeft" activeCell="A3" sqref="A3"/>
      <selection pane="bottomRight" activeCell="M39" sqref="M39"/>
    </sheetView>
  </sheetViews>
  <sheetFormatPr baseColWidth="10" defaultRowHeight="13"/>
  <cols>
    <col min="1" max="1" width="1" style="1" customWidth="1"/>
    <col min="2" max="2" width="19.1640625" style="1" bestFit="1" customWidth="1"/>
    <col min="3" max="8" width="5.6640625" style="1" bestFit="1" customWidth="1"/>
    <col min="9" max="9" width="6.1640625" style="1" bestFit="1" customWidth="1"/>
    <col min="10" max="14" width="5.6640625" style="1" bestFit="1" customWidth="1"/>
    <col min="15" max="16" width="10.83203125" style="1"/>
    <col min="17" max="18" width="5.1640625" style="1" bestFit="1" customWidth="1"/>
    <col min="19" max="25" width="5.6640625" style="1" bestFit="1" customWidth="1"/>
    <col min="26" max="26" width="6.6640625" style="1" bestFit="1" customWidth="1"/>
    <col min="27" max="34" width="5.1640625" style="1" bestFit="1" customWidth="1"/>
    <col min="35" max="35" width="5.6640625" style="1" bestFit="1" customWidth="1"/>
    <col min="36" max="36" width="10.6640625" style="1" bestFit="1" customWidth="1"/>
    <col min="37" max="41" width="5.1640625" style="1" bestFit="1" customWidth="1"/>
    <col min="42" max="16384" width="10.83203125" style="1"/>
  </cols>
  <sheetData>
    <row r="2" spans="2:235" s="7" customFormat="1">
      <c r="C2" s="7">
        <v>45045</v>
      </c>
      <c r="D2" s="7">
        <v>45136</v>
      </c>
      <c r="E2" s="7">
        <v>45227</v>
      </c>
      <c r="F2" s="7">
        <v>45325</v>
      </c>
      <c r="G2" s="7">
        <v>45416</v>
      </c>
      <c r="H2" s="7">
        <v>45507</v>
      </c>
      <c r="I2" s="7">
        <v>45598</v>
      </c>
      <c r="L2" s="7">
        <v>45775</v>
      </c>
    </row>
    <row r="3" spans="2:235" s="3" customFormat="1">
      <c r="C3" s="3" t="s">
        <v>18</v>
      </c>
      <c r="D3" s="3" t="s">
        <v>19</v>
      </c>
      <c r="E3" s="3" t="s">
        <v>8</v>
      </c>
      <c r="F3" s="3" t="s">
        <v>20</v>
      </c>
      <c r="G3" s="3" t="s">
        <v>36</v>
      </c>
      <c r="H3" s="3" t="s">
        <v>37</v>
      </c>
      <c r="I3" s="3" t="s">
        <v>38</v>
      </c>
      <c r="J3" s="3" t="s">
        <v>39</v>
      </c>
      <c r="K3" s="3" t="s">
        <v>74</v>
      </c>
      <c r="L3" s="3" t="s">
        <v>75</v>
      </c>
      <c r="M3" s="3" t="s">
        <v>77</v>
      </c>
      <c r="N3" s="3" t="s">
        <v>76</v>
      </c>
      <c r="Q3" s="3">
        <v>2018</v>
      </c>
      <c r="R3" s="3">
        <v>2019</v>
      </c>
      <c r="S3" s="3">
        <v>2020</v>
      </c>
      <c r="T3" s="3">
        <v>2021</v>
      </c>
      <c r="U3" s="3">
        <v>2022</v>
      </c>
      <c r="V3" s="3">
        <f t="shared" ref="V3:AI3" si="0">+U3+1</f>
        <v>2023</v>
      </c>
      <c r="W3" s="3">
        <f t="shared" si="0"/>
        <v>2024</v>
      </c>
      <c r="X3" s="3">
        <f t="shared" si="0"/>
        <v>2025</v>
      </c>
      <c r="Y3" s="3">
        <f t="shared" si="0"/>
        <v>2026</v>
      </c>
      <c r="Z3" s="3">
        <f t="shared" si="0"/>
        <v>2027</v>
      </c>
      <c r="AA3" s="3">
        <f t="shared" si="0"/>
        <v>2028</v>
      </c>
      <c r="AB3" s="3">
        <f t="shared" si="0"/>
        <v>2029</v>
      </c>
      <c r="AC3" s="3">
        <f t="shared" si="0"/>
        <v>2030</v>
      </c>
      <c r="AD3" s="3">
        <f t="shared" si="0"/>
        <v>2031</v>
      </c>
      <c r="AE3" s="3">
        <f t="shared" si="0"/>
        <v>2032</v>
      </c>
      <c r="AF3" s="3">
        <f t="shared" si="0"/>
        <v>2033</v>
      </c>
      <c r="AG3" s="3">
        <f t="shared" si="0"/>
        <v>2034</v>
      </c>
      <c r="AH3" s="3">
        <f t="shared" si="0"/>
        <v>2035</v>
      </c>
      <c r="AI3" s="3">
        <f t="shared" si="0"/>
        <v>2036</v>
      </c>
      <c r="AJ3" s="3">
        <f t="shared" ref="AJ3" si="1">+AI3+1</f>
        <v>2037</v>
      </c>
      <c r="AK3" s="3">
        <f t="shared" ref="AK3" si="2">+AJ3+1</f>
        <v>2038</v>
      </c>
      <c r="AL3" s="3">
        <f t="shared" ref="AL3" si="3">+AK3+1</f>
        <v>2039</v>
      </c>
      <c r="AM3" s="3">
        <f t="shared" ref="AM3" si="4">+AL3+1</f>
        <v>2040</v>
      </c>
      <c r="AN3" s="3">
        <f t="shared" ref="AN3" si="5">+AM3+1</f>
        <v>2041</v>
      </c>
      <c r="AO3" s="3">
        <f t="shared" ref="AO3" si="6">+AN3+1</f>
        <v>2042</v>
      </c>
      <c r="AP3" s="3">
        <f t="shared" ref="AP3" si="7">+AO3+1</f>
        <v>2043</v>
      </c>
      <c r="AQ3" s="3">
        <f t="shared" ref="AQ3" si="8">+AP3+1</f>
        <v>2044</v>
      </c>
      <c r="AR3" s="3">
        <f t="shared" ref="AR3" si="9">+AQ3+1</f>
        <v>2045</v>
      </c>
      <c r="AS3" s="3">
        <f t="shared" ref="AS3" si="10">+AR3+1</f>
        <v>2046</v>
      </c>
      <c r="AT3" s="3">
        <f t="shared" ref="AT3" si="11">+AS3+1</f>
        <v>2047</v>
      </c>
      <c r="AU3" s="3">
        <f t="shared" ref="AU3" si="12">+AT3+1</f>
        <v>2048</v>
      </c>
      <c r="AV3" s="3">
        <f t="shared" ref="AV3" si="13">+AU3+1</f>
        <v>2049</v>
      </c>
      <c r="AW3" s="3">
        <f t="shared" ref="AW3" si="14">+AV3+1</f>
        <v>2050</v>
      </c>
      <c r="AX3" s="3">
        <f t="shared" ref="AX3" si="15">+AW3+1</f>
        <v>2051</v>
      </c>
      <c r="AY3" s="3">
        <f t="shared" ref="AY3" si="16">+AX3+1</f>
        <v>2052</v>
      </c>
      <c r="AZ3" s="3">
        <f t="shared" ref="AZ3" si="17">+AY3+1</f>
        <v>2053</v>
      </c>
      <c r="BA3" s="3">
        <f t="shared" ref="BA3" si="18">+AZ3+1</f>
        <v>2054</v>
      </c>
      <c r="BB3" s="3">
        <f t="shared" ref="BB3" si="19">+BA3+1</f>
        <v>2055</v>
      </c>
      <c r="BC3" s="3">
        <f t="shared" ref="BC3" si="20">+BB3+1</f>
        <v>2056</v>
      </c>
      <c r="BD3" s="3">
        <f t="shared" ref="BD3" si="21">+BC3+1</f>
        <v>2057</v>
      </c>
      <c r="BE3" s="3">
        <f t="shared" ref="BE3" si="22">+BD3+1</f>
        <v>2058</v>
      </c>
      <c r="BF3" s="3">
        <f t="shared" ref="BF3" si="23">+BE3+1</f>
        <v>2059</v>
      </c>
      <c r="BG3" s="3">
        <f t="shared" ref="BG3" si="24">+BF3+1</f>
        <v>2060</v>
      </c>
      <c r="BH3" s="3">
        <f t="shared" ref="BH3" si="25">+BG3+1</f>
        <v>2061</v>
      </c>
      <c r="BI3" s="3">
        <f t="shared" ref="BI3" si="26">+BH3+1</f>
        <v>2062</v>
      </c>
      <c r="BJ3" s="3">
        <f t="shared" ref="BJ3" si="27">+BI3+1</f>
        <v>2063</v>
      </c>
      <c r="BK3" s="3">
        <f t="shared" ref="BK3" si="28">+BJ3+1</f>
        <v>2064</v>
      </c>
      <c r="BL3" s="3">
        <f t="shared" ref="BL3" si="29">+BK3+1</f>
        <v>2065</v>
      </c>
      <c r="BM3" s="3">
        <f t="shared" ref="BM3" si="30">+BL3+1</f>
        <v>2066</v>
      </c>
      <c r="BN3" s="3">
        <f t="shared" ref="BN3" si="31">+BM3+1</f>
        <v>2067</v>
      </c>
      <c r="BO3" s="3">
        <f t="shared" ref="BO3" si="32">+BN3+1</f>
        <v>2068</v>
      </c>
      <c r="BP3" s="3">
        <f t="shared" ref="BP3" si="33">+BO3+1</f>
        <v>2069</v>
      </c>
      <c r="BQ3" s="3">
        <f t="shared" ref="BQ3" si="34">+BP3+1</f>
        <v>2070</v>
      </c>
      <c r="BR3" s="3">
        <f t="shared" ref="BR3" si="35">+BQ3+1</f>
        <v>2071</v>
      </c>
      <c r="BS3" s="3">
        <f t="shared" ref="BS3" si="36">+BR3+1</f>
        <v>2072</v>
      </c>
      <c r="BT3" s="3">
        <f t="shared" ref="BT3" si="37">+BS3+1</f>
        <v>2073</v>
      </c>
      <c r="BU3" s="3">
        <f t="shared" ref="BU3" si="38">+BT3+1</f>
        <v>2074</v>
      </c>
      <c r="BV3" s="3">
        <f t="shared" ref="BV3" si="39">+BU3+1</f>
        <v>2075</v>
      </c>
      <c r="BW3" s="3">
        <f t="shared" ref="BW3" si="40">+BV3+1</f>
        <v>2076</v>
      </c>
      <c r="BX3" s="3">
        <f t="shared" ref="BX3" si="41">+BW3+1</f>
        <v>2077</v>
      </c>
      <c r="BY3" s="3">
        <f t="shared" ref="BY3" si="42">+BX3+1</f>
        <v>2078</v>
      </c>
      <c r="BZ3" s="3">
        <f t="shared" ref="BZ3" si="43">+BY3+1</f>
        <v>2079</v>
      </c>
      <c r="CA3" s="3">
        <f t="shared" ref="CA3" si="44">+BZ3+1</f>
        <v>2080</v>
      </c>
      <c r="CB3" s="3">
        <f t="shared" ref="CB3" si="45">+CA3+1</f>
        <v>2081</v>
      </c>
      <c r="CC3" s="3">
        <f t="shared" ref="CC3" si="46">+CB3+1</f>
        <v>2082</v>
      </c>
      <c r="CD3" s="3">
        <f t="shared" ref="CD3" si="47">+CC3+1</f>
        <v>2083</v>
      </c>
      <c r="CE3" s="3">
        <f t="shared" ref="CE3" si="48">+CD3+1</f>
        <v>2084</v>
      </c>
      <c r="CF3" s="3">
        <f t="shared" ref="CF3" si="49">+CE3+1</f>
        <v>2085</v>
      </c>
      <c r="CG3" s="3">
        <f t="shared" ref="CG3" si="50">+CF3+1</f>
        <v>2086</v>
      </c>
      <c r="CH3" s="3">
        <f t="shared" ref="CH3" si="51">+CG3+1</f>
        <v>2087</v>
      </c>
      <c r="CI3" s="3">
        <f t="shared" ref="CI3" si="52">+CH3+1</f>
        <v>2088</v>
      </c>
      <c r="CJ3" s="3">
        <f t="shared" ref="CJ3" si="53">+CI3+1</f>
        <v>2089</v>
      </c>
      <c r="CK3" s="3">
        <f t="shared" ref="CK3" si="54">+CJ3+1</f>
        <v>2090</v>
      </c>
      <c r="CL3" s="3">
        <f t="shared" ref="CL3" si="55">+CK3+1</f>
        <v>2091</v>
      </c>
      <c r="CM3" s="3">
        <f t="shared" ref="CM3" si="56">+CL3+1</f>
        <v>2092</v>
      </c>
      <c r="CN3" s="3">
        <f t="shared" ref="CN3" si="57">+CM3+1</f>
        <v>2093</v>
      </c>
      <c r="CO3" s="3">
        <f t="shared" ref="CO3" si="58">+CN3+1</f>
        <v>2094</v>
      </c>
      <c r="CP3" s="3">
        <f t="shared" ref="CP3" si="59">+CO3+1</f>
        <v>2095</v>
      </c>
      <c r="CQ3" s="3">
        <f t="shared" ref="CQ3" si="60">+CP3+1</f>
        <v>2096</v>
      </c>
      <c r="CR3" s="3">
        <f t="shared" ref="CR3" si="61">+CQ3+1</f>
        <v>2097</v>
      </c>
      <c r="CS3" s="3">
        <f t="shared" ref="CS3" si="62">+CR3+1</f>
        <v>2098</v>
      </c>
      <c r="CT3" s="3">
        <f t="shared" ref="CT3" si="63">+CS3+1</f>
        <v>2099</v>
      </c>
      <c r="CU3" s="3">
        <f t="shared" ref="CU3" si="64">+CT3+1</f>
        <v>2100</v>
      </c>
      <c r="CV3" s="3">
        <f t="shared" ref="CV3" si="65">+CU3+1</f>
        <v>2101</v>
      </c>
      <c r="CW3" s="3">
        <f t="shared" ref="CW3" si="66">+CV3+1</f>
        <v>2102</v>
      </c>
      <c r="CX3" s="3">
        <f t="shared" ref="CX3" si="67">+CW3+1</f>
        <v>2103</v>
      </c>
      <c r="CY3" s="3">
        <f t="shared" ref="CY3" si="68">+CX3+1</f>
        <v>2104</v>
      </c>
      <c r="CZ3" s="3">
        <f t="shared" ref="CZ3" si="69">+CY3+1</f>
        <v>2105</v>
      </c>
      <c r="DA3" s="3">
        <f t="shared" ref="DA3" si="70">+CZ3+1</f>
        <v>2106</v>
      </c>
      <c r="DB3" s="3">
        <f t="shared" ref="DB3" si="71">+DA3+1</f>
        <v>2107</v>
      </c>
      <c r="DC3" s="3">
        <f t="shared" ref="DC3" si="72">+DB3+1</f>
        <v>2108</v>
      </c>
      <c r="DD3" s="3">
        <f t="shared" ref="DD3" si="73">+DC3+1</f>
        <v>2109</v>
      </c>
      <c r="DE3" s="3">
        <f t="shared" ref="DE3" si="74">+DD3+1</f>
        <v>2110</v>
      </c>
      <c r="DF3" s="3">
        <f t="shared" ref="DF3" si="75">+DE3+1</f>
        <v>2111</v>
      </c>
      <c r="DG3" s="3">
        <f t="shared" ref="DG3" si="76">+DF3+1</f>
        <v>2112</v>
      </c>
      <c r="DH3" s="3">
        <f t="shared" ref="DH3" si="77">+DG3+1</f>
        <v>2113</v>
      </c>
      <c r="DI3" s="3">
        <f t="shared" ref="DI3" si="78">+DH3+1</f>
        <v>2114</v>
      </c>
      <c r="DJ3" s="3">
        <f t="shared" ref="DJ3" si="79">+DI3+1</f>
        <v>2115</v>
      </c>
      <c r="DK3" s="3">
        <f t="shared" ref="DK3" si="80">+DJ3+1</f>
        <v>2116</v>
      </c>
      <c r="DL3" s="3">
        <f t="shared" ref="DL3" si="81">+DK3+1</f>
        <v>2117</v>
      </c>
      <c r="DM3" s="3">
        <f t="shared" ref="DM3" si="82">+DL3+1</f>
        <v>2118</v>
      </c>
      <c r="DN3" s="3">
        <f t="shared" ref="DN3" si="83">+DM3+1</f>
        <v>2119</v>
      </c>
      <c r="DO3" s="3">
        <f t="shared" ref="DO3" si="84">+DN3+1</f>
        <v>2120</v>
      </c>
      <c r="DP3" s="3">
        <f t="shared" ref="DP3" si="85">+DO3+1</f>
        <v>2121</v>
      </c>
      <c r="DQ3" s="3">
        <f t="shared" ref="DQ3" si="86">+DP3+1</f>
        <v>2122</v>
      </c>
      <c r="DR3" s="3">
        <f t="shared" ref="DR3" si="87">+DQ3+1</f>
        <v>2123</v>
      </c>
      <c r="DS3" s="3">
        <f t="shared" ref="DS3" si="88">+DR3+1</f>
        <v>2124</v>
      </c>
      <c r="DT3" s="3">
        <f t="shared" ref="DT3" si="89">+DS3+1</f>
        <v>2125</v>
      </c>
      <c r="DU3" s="3">
        <f t="shared" ref="DU3" si="90">+DT3+1</f>
        <v>2126</v>
      </c>
      <c r="DV3" s="3">
        <f t="shared" ref="DV3" si="91">+DU3+1</f>
        <v>2127</v>
      </c>
      <c r="DW3" s="3">
        <f t="shared" ref="DW3" si="92">+DV3+1</f>
        <v>2128</v>
      </c>
      <c r="DX3" s="3">
        <f t="shared" ref="DX3" si="93">+DW3+1</f>
        <v>2129</v>
      </c>
      <c r="DY3" s="3">
        <f t="shared" ref="DY3" si="94">+DX3+1</f>
        <v>2130</v>
      </c>
      <c r="DZ3" s="3">
        <f t="shared" ref="DZ3" si="95">+DY3+1</f>
        <v>2131</v>
      </c>
      <c r="EA3" s="3">
        <f t="shared" ref="EA3" si="96">+DZ3+1</f>
        <v>2132</v>
      </c>
      <c r="EB3" s="3">
        <f t="shared" ref="EB3" si="97">+EA3+1</f>
        <v>2133</v>
      </c>
      <c r="EC3" s="3">
        <f t="shared" ref="EC3" si="98">+EB3+1</f>
        <v>2134</v>
      </c>
      <c r="ED3" s="3">
        <f t="shared" ref="ED3" si="99">+EC3+1</f>
        <v>2135</v>
      </c>
      <c r="EE3" s="3">
        <f t="shared" ref="EE3" si="100">+ED3+1</f>
        <v>2136</v>
      </c>
      <c r="EF3" s="3">
        <f t="shared" ref="EF3" si="101">+EE3+1</f>
        <v>2137</v>
      </c>
      <c r="EG3" s="3">
        <f t="shared" ref="EG3" si="102">+EF3+1</f>
        <v>2138</v>
      </c>
      <c r="EH3" s="3">
        <f t="shared" ref="EH3" si="103">+EG3+1</f>
        <v>2139</v>
      </c>
      <c r="EI3" s="3">
        <f t="shared" ref="EI3" si="104">+EH3+1</f>
        <v>2140</v>
      </c>
      <c r="EJ3" s="3">
        <f t="shared" ref="EJ3" si="105">+EI3+1</f>
        <v>2141</v>
      </c>
      <c r="EK3" s="3">
        <f t="shared" ref="EK3" si="106">+EJ3+1</f>
        <v>2142</v>
      </c>
      <c r="EL3" s="3">
        <f t="shared" ref="EL3" si="107">+EK3+1</f>
        <v>2143</v>
      </c>
      <c r="EM3" s="3">
        <f t="shared" ref="EM3" si="108">+EL3+1</f>
        <v>2144</v>
      </c>
      <c r="EN3" s="3">
        <f t="shared" ref="EN3" si="109">+EM3+1</f>
        <v>2145</v>
      </c>
      <c r="EO3" s="3">
        <f t="shared" ref="EO3" si="110">+EN3+1</f>
        <v>2146</v>
      </c>
      <c r="EP3" s="3">
        <f t="shared" ref="EP3" si="111">+EO3+1</f>
        <v>2147</v>
      </c>
      <c r="EQ3" s="3">
        <f t="shared" ref="EQ3" si="112">+EP3+1</f>
        <v>2148</v>
      </c>
      <c r="ER3" s="3">
        <f t="shared" ref="ER3" si="113">+EQ3+1</f>
        <v>2149</v>
      </c>
      <c r="ES3" s="3">
        <f t="shared" ref="ES3" si="114">+ER3+1</f>
        <v>2150</v>
      </c>
      <c r="ET3" s="3">
        <f t="shared" ref="ET3" si="115">+ES3+1</f>
        <v>2151</v>
      </c>
      <c r="EU3" s="3">
        <f t="shared" ref="EU3" si="116">+ET3+1</f>
        <v>2152</v>
      </c>
      <c r="EV3" s="3">
        <f t="shared" ref="EV3" si="117">+EU3+1</f>
        <v>2153</v>
      </c>
      <c r="EW3" s="3">
        <f t="shared" ref="EW3" si="118">+EV3+1</f>
        <v>2154</v>
      </c>
      <c r="EX3" s="3">
        <f t="shared" ref="EX3" si="119">+EW3+1</f>
        <v>2155</v>
      </c>
      <c r="EY3" s="3">
        <f t="shared" ref="EY3" si="120">+EX3+1</f>
        <v>2156</v>
      </c>
      <c r="EZ3" s="3">
        <f t="shared" ref="EZ3" si="121">+EY3+1</f>
        <v>2157</v>
      </c>
      <c r="FA3" s="3">
        <f t="shared" ref="FA3" si="122">+EZ3+1</f>
        <v>2158</v>
      </c>
      <c r="FB3" s="3">
        <f t="shared" ref="FB3" si="123">+FA3+1</f>
        <v>2159</v>
      </c>
      <c r="FC3" s="3">
        <f t="shared" ref="FC3" si="124">+FB3+1</f>
        <v>2160</v>
      </c>
      <c r="FD3" s="3">
        <f t="shared" ref="FD3" si="125">+FC3+1</f>
        <v>2161</v>
      </c>
      <c r="FE3" s="3">
        <f t="shared" ref="FE3" si="126">+FD3+1</f>
        <v>2162</v>
      </c>
      <c r="FF3" s="3">
        <f t="shared" ref="FF3" si="127">+FE3+1</f>
        <v>2163</v>
      </c>
      <c r="FG3" s="3">
        <f t="shared" ref="FG3" si="128">+FF3+1</f>
        <v>2164</v>
      </c>
      <c r="FH3" s="3">
        <f t="shared" ref="FH3" si="129">+FG3+1</f>
        <v>2165</v>
      </c>
      <c r="FI3" s="3">
        <f t="shared" ref="FI3" si="130">+FH3+1</f>
        <v>2166</v>
      </c>
      <c r="FJ3" s="3">
        <f t="shared" ref="FJ3" si="131">+FI3+1</f>
        <v>2167</v>
      </c>
      <c r="FK3" s="3">
        <f t="shared" ref="FK3" si="132">+FJ3+1</f>
        <v>2168</v>
      </c>
      <c r="FL3" s="3">
        <f t="shared" ref="FL3" si="133">+FK3+1</f>
        <v>2169</v>
      </c>
      <c r="FM3" s="3">
        <f t="shared" ref="FM3" si="134">+FL3+1</f>
        <v>2170</v>
      </c>
      <c r="FN3" s="3">
        <f t="shared" ref="FN3" si="135">+FM3+1</f>
        <v>2171</v>
      </c>
      <c r="FO3" s="3">
        <f t="shared" ref="FO3" si="136">+FN3+1</f>
        <v>2172</v>
      </c>
      <c r="FP3" s="3">
        <f t="shared" ref="FP3" si="137">+FO3+1</f>
        <v>2173</v>
      </c>
      <c r="FQ3" s="3">
        <f t="shared" ref="FQ3" si="138">+FP3+1</f>
        <v>2174</v>
      </c>
      <c r="FR3" s="3">
        <f t="shared" ref="FR3" si="139">+FQ3+1</f>
        <v>2175</v>
      </c>
      <c r="FS3" s="3">
        <f t="shared" ref="FS3" si="140">+FR3+1</f>
        <v>2176</v>
      </c>
      <c r="FT3" s="3">
        <f t="shared" ref="FT3" si="141">+FS3+1</f>
        <v>2177</v>
      </c>
      <c r="FU3" s="3">
        <f t="shared" ref="FU3" si="142">+FT3+1</f>
        <v>2178</v>
      </c>
      <c r="FV3" s="3">
        <f t="shared" ref="FV3" si="143">+FU3+1</f>
        <v>2179</v>
      </c>
      <c r="FW3" s="3">
        <f t="shared" ref="FW3" si="144">+FV3+1</f>
        <v>2180</v>
      </c>
      <c r="FX3" s="3">
        <f t="shared" ref="FX3" si="145">+FW3+1</f>
        <v>2181</v>
      </c>
      <c r="FY3" s="3">
        <f t="shared" ref="FY3" si="146">+FX3+1</f>
        <v>2182</v>
      </c>
      <c r="FZ3" s="3">
        <f t="shared" ref="FZ3" si="147">+FY3+1</f>
        <v>2183</v>
      </c>
      <c r="GA3" s="3">
        <f t="shared" ref="GA3" si="148">+FZ3+1</f>
        <v>2184</v>
      </c>
      <c r="GB3" s="3">
        <f t="shared" ref="GB3" si="149">+GA3+1</f>
        <v>2185</v>
      </c>
      <c r="GC3" s="3">
        <f t="shared" ref="GC3" si="150">+GB3+1</f>
        <v>2186</v>
      </c>
      <c r="GD3" s="3">
        <f t="shared" ref="GD3" si="151">+GC3+1</f>
        <v>2187</v>
      </c>
      <c r="GE3" s="3">
        <f t="shared" ref="GE3" si="152">+GD3+1</f>
        <v>2188</v>
      </c>
      <c r="GF3" s="3">
        <f t="shared" ref="GF3" si="153">+GE3+1</f>
        <v>2189</v>
      </c>
      <c r="GG3" s="3">
        <f t="shared" ref="GG3" si="154">+GF3+1</f>
        <v>2190</v>
      </c>
      <c r="GH3" s="3">
        <f t="shared" ref="GH3" si="155">+GG3+1</f>
        <v>2191</v>
      </c>
      <c r="GI3" s="3">
        <f t="shared" ref="GI3" si="156">+GH3+1</f>
        <v>2192</v>
      </c>
      <c r="GJ3" s="3">
        <f t="shared" ref="GJ3" si="157">+GI3+1</f>
        <v>2193</v>
      </c>
      <c r="GK3" s="3">
        <f t="shared" ref="GK3" si="158">+GJ3+1</f>
        <v>2194</v>
      </c>
      <c r="GL3" s="3">
        <f t="shared" ref="GL3" si="159">+GK3+1</f>
        <v>2195</v>
      </c>
      <c r="GM3" s="3">
        <f t="shared" ref="GM3" si="160">+GL3+1</f>
        <v>2196</v>
      </c>
      <c r="GN3" s="3">
        <f t="shared" ref="GN3" si="161">+GM3+1</f>
        <v>2197</v>
      </c>
      <c r="GO3" s="3">
        <f t="shared" ref="GO3" si="162">+GN3+1</f>
        <v>2198</v>
      </c>
      <c r="GP3" s="3">
        <f t="shared" ref="GP3" si="163">+GO3+1</f>
        <v>2199</v>
      </c>
      <c r="GQ3" s="3">
        <f t="shared" ref="GQ3" si="164">+GP3+1</f>
        <v>2200</v>
      </c>
      <c r="GR3" s="3">
        <f t="shared" ref="GR3" si="165">+GQ3+1</f>
        <v>2201</v>
      </c>
      <c r="GS3" s="3">
        <f t="shared" ref="GS3" si="166">+GR3+1</f>
        <v>2202</v>
      </c>
      <c r="GT3" s="3">
        <f t="shared" ref="GT3" si="167">+GS3+1</f>
        <v>2203</v>
      </c>
      <c r="GU3" s="3">
        <f t="shared" ref="GU3" si="168">+GT3+1</f>
        <v>2204</v>
      </c>
      <c r="GV3" s="3">
        <f t="shared" ref="GV3" si="169">+GU3+1</f>
        <v>2205</v>
      </c>
      <c r="GW3" s="3">
        <f t="shared" ref="GW3" si="170">+GV3+1</f>
        <v>2206</v>
      </c>
      <c r="GX3" s="3">
        <f t="shared" ref="GX3" si="171">+GW3+1</f>
        <v>2207</v>
      </c>
      <c r="GY3" s="3">
        <f t="shared" ref="GY3" si="172">+GX3+1</f>
        <v>2208</v>
      </c>
      <c r="GZ3" s="3">
        <f t="shared" ref="GZ3" si="173">+GY3+1</f>
        <v>2209</v>
      </c>
      <c r="HA3" s="3">
        <f t="shared" ref="HA3" si="174">+GZ3+1</f>
        <v>2210</v>
      </c>
      <c r="HB3" s="3">
        <f t="shared" ref="HB3" si="175">+HA3+1</f>
        <v>2211</v>
      </c>
      <c r="HC3" s="3">
        <f t="shared" ref="HC3" si="176">+HB3+1</f>
        <v>2212</v>
      </c>
      <c r="HD3" s="3">
        <f t="shared" ref="HD3" si="177">+HC3+1</f>
        <v>2213</v>
      </c>
      <c r="HE3" s="3">
        <f t="shared" ref="HE3" si="178">+HD3+1</f>
        <v>2214</v>
      </c>
      <c r="HF3" s="3">
        <f t="shared" ref="HF3" si="179">+HE3+1</f>
        <v>2215</v>
      </c>
      <c r="HG3" s="3">
        <f t="shared" ref="HG3" si="180">+HF3+1</f>
        <v>2216</v>
      </c>
      <c r="HH3" s="3">
        <f t="shared" ref="HH3" si="181">+HG3+1</f>
        <v>2217</v>
      </c>
      <c r="HI3" s="3">
        <f t="shared" ref="HI3" si="182">+HH3+1</f>
        <v>2218</v>
      </c>
      <c r="HJ3" s="3">
        <f t="shared" ref="HJ3" si="183">+HI3+1</f>
        <v>2219</v>
      </c>
      <c r="HK3" s="3">
        <f t="shared" ref="HK3" si="184">+HJ3+1</f>
        <v>2220</v>
      </c>
      <c r="HL3" s="3">
        <f t="shared" ref="HL3" si="185">+HK3+1</f>
        <v>2221</v>
      </c>
      <c r="HM3" s="3">
        <f t="shared" ref="HM3" si="186">+HL3+1</f>
        <v>2222</v>
      </c>
      <c r="HN3" s="3">
        <f t="shared" ref="HN3" si="187">+HM3+1</f>
        <v>2223</v>
      </c>
      <c r="HO3" s="3">
        <f t="shared" ref="HO3" si="188">+HN3+1</f>
        <v>2224</v>
      </c>
      <c r="HP3" s="3">
        <f t="shared" ref="HP3" si="189">+HO3+1</f>
        <v>2225</v>
      </c>
      <c r="HQ3" s="3">
        <f t="shared" ref="HQ3" si="190">+HP3+1</f>
        <v>2226</v>
      </c>
      <c r="HR3" s="3">
        <f t="shared" ref="HR3" si="191">+HQ3+1</f>
        <v>2227</v>
      </c>
      <c r="HS3" s="3">
        <f t="shared" ref="HS3" si="192">+HR3+1</f>
        <v>2228</v>
      </c>
      <c r="HT3" s="3">
        <f t="shared" ref="HT3" si="193">+HS3+1</f>
        <v>2229</v>
      </c>
      <c r="HU3" s="3">
        <f t="shared" ref="HU3" si="194">+HT3+1</f>
        <v>2230</v>
      </c>
      <c r="HV3" s="3">
        <f t="shared" ref="HV3" si="195">+HU3+1</f>
        <v>2231</v>
      </c>
      <c r="HW3" s="3">
        <f t="shared" ref="HW3" si="196">+HV3+1</f>
        <v>2232</v>
      </c>
      <c r="HX3" s="3">
        <f t="shared" ref="HX3" si="197">+HW3+1</f>
        <v>2233</v>
      </c>
      <c r="HY3" s="3">
        <f t="shared" ref="HY3" si="198">+HX3+1</f>
        <v>2234</v>
      </c>
      <c r="HZ3" s="3">
        <f t="shared" ref="HZ3" si="199">+HY3+1</f>
        <v>2235</v>
      </c>
      <c r="IA3" s="3">
        <f t="shared" ref="IA3" si="200">+HZ3+1</f>
        <v>2236</v>
      </c>
    </row>
    <row r="4" spans="2:235" s="3" customFormat="1">
      <c r="B4" s="3" t="s">
        <v>78</v>
      </c>
      <c r="G4" s="3">
        <v>529.9</v>
      </c>
      <c r="K4" s="3">
        <v>708.9</v>
      </c>
    </row>
    <row r="5" spans="2:235" s="3" customFormat="1">
      <c r="B5" s="3" t="s">
        <v>79</v>
      </c>
      <c r="G5" s="3">
        <v>42.6</v>
      </c>
      <c r="K5" s="3">
        <v>327.3</v>
      </c>
    </row>
    <row r="6" spans="2:235" s="3" customFormat="1">
      <c r="B6" s="3" t="s">
        <v>80</v>
      </c>
      <c r="G6" s="3">
        <v>216.5</v>
      </c>
      <c r="K6" s="3">
        <v>305.2</v>
      </c>
    </row>
    <row r="7" spans="2:235" s="3" customFormat="1">
      <c r="B7" s="3" t="s">
        <v>81</v>
      </c>
      <c r="G7" s="3">
        <v>111.3</v>
      </c>
      <c r="K7" s="3">
        <v>163.1</v>
      </c>
    </row>
    <row r="8" spans="2:235" s="3" customFormat="1">
      <c r="B8" s="3" t="s">
        <v>82</v>
      </c>
      <c r="G8" s="3">
        <v>6.8</v>
      </c>
      <c r="K8" s="3">
        <v>91.3</v>
      </c>
    </row>
    <row r="9" spans="2:235" s="3" customFormat="1">
      <c r="B9" s="3" t="s">
        <v>83</v>
      </c>
      <c r="G9" s="3">
        <v>17.3</v>
      </c>
      <c r="K9" s="3">
        <v>46.9</v>
      </c>
    </row>
    <row r="10" spans="2:235" s="3" customFormat="1">
      <c r="B10" s="3" t="s">
        <v>84</v>
      </c>
      <c r="G10" s="3">
        <v>65</v>
      </c>
      <c r="K10" s="3">
        <v>42.2</v>
      </c>
    </row>
    <row r="11" spans="2:235" s="3" customFormat="1">
      <c r="B11" s="3" t="s">
        <v>85</v>
      </c>
      <c r="G11" s="3">
        <v>22.4</v>
      </c>
      <c r="K11" s="3">
        <v>36.1</v>
      </c>
    </row>
    <row r="12" spans="2:235" s="3" customFormat="1">
      <c r="B12" s="3" t="s">
        <v>86</v>
      </c>
      <c r="G12" s="3">
        <v>53</v>
      </c>
      <c r="K12" s="3">
        <v>34.9</v>
      </c>
    </row>
    <row r="13" spans="2:235" s="3" customFormat="1">
      <c r="B13" s="3" t="s">
        <v>87</v>
      </c>
      <c r="G13" s="3">
        <v>96.4</v>
      </c>
      <c r="K13" s="3">
        <v>139.4</v>
      </c>
    </row>
    <row r="14" spans="2:235" s="3" customFormat="1"/>
    <row r="15" spans="2:235">
      <c r="B15" s="1" t="s">
        <v>21</v>
      </c>
      <c r="C15" s="1">
        <v>435.8</v>
      </c>
      <c r="D15" s="1">
        <v>459.8</v>
      </c>
      <c r="E15" s="1">
        <v>555.79999999999995</v>
      </c>
      <c r="F15" s="1">
        <v>765.3</v>
      </c>
      <c r="G15" s="1">
        <v>816.4</v>
      </c>
      <c r="H15" s="1">
        <v>880.9</v>
      </c>
      <c r="I15" s="1">
        <v>1101.0999999999999</v>
      </c>
      <c r="J15" s="1">
        <f t="shared" ref="J15:J20" si="201">+X15-SUM(G15:I15)</f>
        <v>1365.8000000000002</v>
      </c>
      <c r="K15" s="1">
        <v>1440.6</v>
      </c>
      <c r="S15" s="1">
        <v>823.84100000000001</v>
      </c>
      <c r="T15" s="1">
        <v>1040.8</v>
      </c>
      <c r="U15" s="1">
        <v>1784.7</v>
      </c>
      <c r="V15" s="1">
        <v>2408.8000000000002</v>
      </c>
      <c r="W15" s="1">
        <v>2216.6999999999998</v>
      </c>
      <c r="X15" s="1">
        <v>4164.2</v>
      </c>
    </row>
    <row r="16" spans="2:235">
      <c r="B16" s="1" t="s">
        <v>22</v>
      </c>
      <c r="C16" s="1">
        <v>364.6</v>
      </c>
      <c r="D16" s="1">
        <v>327.7</v>
      </c>
      <c r="E16" s="1">
        <v>271.10000000000002</v>
      </c>
      <c r="F16" s="1">
        <v>265</v>
      </c>
      <c r="G16" s="1">
        <v>153.1</v>
      </c>
      <c r="H16" s="1">
        <v>151</v>
      </c>
      <c r="I16" s="1">
        <v>150.9</v>
      </c>
      <c r="J16" s="1">
        <f t="shared" si="201"/>
        <v>171.39999999999998</v>
      </c>
      <c r="K16" s="1">
        <v>177.5</v>
      </c>
      <c r="S16" s="1">
        <v>369.90100000000001</v>
      </c>
      <c r="T16" s="1">
        <v>636</v>
      </c>
      <c r="U16" s="1">
        <v>907.7</v>
      </c>
      <c r="V16" s="1">
        <v>1369.2</v>
      </c>
      <c r="W16" s="1">
        <v>1228.4000000000001</v>
      </c>
      <c r="X16" s="1">
        <v>626.4</v>
      </c>
    </row>
    <row r="17" spans="2:235">
      <c r="B17" s="1" t="s">
        <v>26</v>
      </c>
      <c r="C17" s="1">
        <v>289.89999999999998</v>
      </c>
      <c r="D17" s="1">
        <v>275.5</v>
      </c>
      <c r="E17" s="1">
        <v>316.5</v>
      </c>
      <c r="F17" s="1">
        <v>170</v>
      </c>
      <c r="G17" s="1">
        <v>71.8</v>
      </c>
      <c r="H17" s="1">
        <v>75.900000000000006</v>
      </c>
      <c r="I17" s="1">
        <v>84.7</v>
      </c>
      <c r="J17" s="1">
        <f t="shared" si="201"/>
        <v>105.80000000000001</v>
      </c>
      <c r="K17" s="1">
        <v>138.4</v>
      </c>
      <c r="S17" s="1">
        <v>569.57399999999996</v>
      </c>
      <c r="T17" s="1">
        <v>599.4</v>
      </c>
      <c r="U17" s="1">
        <v>820.4</v>
      </c>
      <c r="V17" s="1">
        <v>1084</v>
      </c>
      <c r="W17" s="1">
        <v>1051.9000000000001</v>
      </c>
      <c r="X17" s="1">
        <v>338.2</v>
      </c>
    </row>
    <row r="18" spans="2:235">
      <c r="B18" s="1" t="s">
        <v>23</v>
      </c>
      <c r="C18" s="1">
        <v>142.1</v>
      </c>
      <c r="D18" s="1">
        <v>167.7</v>
      </c>
      <c r="E18" s="1">
        <v>168.7</v>
      </c>
      <c r="F18" s="1">
        <v>143.9</v>
      </c>
      <c r="G18" s="1">
        <v>42</v>
      </c>
      <c r="H18" s="1">
        <v>88.9</v>
      </c>
      <c r="I18" s="1">
        <v>96.5</v>
      </c>
      <c r="J18" s="1">
        <f t="shared" si="201"/>
        <v>88.700000000000017</v>
      </c>
      <c r="K18" s="1">
        <v>63.1</v>
      </c>
      <c r="S18" s="1">
        <v>845.82500000000005</v>
      </c>
      <c r="T18" s="1">
        <v>574.70000000000005</v>
      </c>
      <c r="U18" s="1">
        <v>700</v>
      </c>
      <c r="V18" s="1">
        <v>701.1</v>
      </c>
      <c r="W18" s="1">
        <v>622.4</v>
      </c>
      <c r="X18" s="1">
        <v>316.10000000000002</v>
      </c>
    </row>
    <row r="19" spans="2:235" s="6" customFormat="1">
      <c r="B19" s="6" t="s">
        <v>24</v>
      </c>
      <c r="C19" s="6">
        <v>89.3</v>
      </c>
      <c r="D19" s="6">
        <v>110.2</v>
      </c>
      <c r="E19" s="6">
        <v>106.5</v>
      </c>
      <c r="F19" s="6">
        <v>82.3</v>
      </c>
      <c r="G19" s="6">
        <v>77.599999999999994</v>
      </c>
      <c r="H19" s="6">
        <v>76.2</v>
      </c>
      <c r="I19" s="6">
        <v>82.9</v>
      </c>
      <c r="J19" s="1">
        <f t="shared" si="201"/>
        <v>85.69999999999996</v>
      </c>
      <c r="K19" s="6">
        <v>75.7</v>
      </c>
      <c r="S19" s="6">
        <v>90.02</v>
      </c>
      <c r="T19" s="6">
        <v>118</v>
      </c>
      <c r="U19" s="6">
        <v>249.6</v>
      </c>
      <c r="V19" s="6">
        <v>356.5</v>
      </c>
      <c r="W19" s="6">
        <v>388.3</v>
      </c>
      <c r="X19" s="6">
        <v>322.39999999999998</v>
      </c>
    </row>
    <row r="20" spans="2:235">
      <c r="B20" s="5" t="s">
        <v>25</v>
      </c>
      <c r="C20" s="1">
        <v>1321.7</v>
      </c>
      <c r="D20" s="1">
        <v>1340.9</v>
      </c>
      <c r="E20" s="1">
        <v>1418.6</v>
      </c>
      <c r="F20" s="1">
        <f>+W20-SUM(C20:E20)</f>
        <v>1426.4999999999995</v>
      </c>
      <c r="G20" s="1">
        <f>SUM(G15:G19)</f>
        <v>1160.8999999999999</v>
      </c>
      <c r="H20" s="1">
        <v>1272.9000000000001</v>
      </c>
      <c r="I20" s="1">
        <v>1516.1</v>
      </c>
      <c r="J20" s="1">
        <f t="shared" si="201"/>
        <v>1817.3999999999992</v>
      </c>
      <c r="K20" s="1">
        <f>SUM(K15:K19)</f>
        <v>1895.3</v>
      </c>
      <c r="L20" s="1">
        <f>+K20</f>
        <v>1895.3</v>
      </c>
      <c r="M20" s="1">
        <f>+L20</f>
        <v>1895.3</v>
      </c>
      <c r="N20" s="1">
        <f>+M20</f>
        <v>1895.3</v>
      </c>
      <c r="S20" s="1">
        <f t="shared" ref="S20:X20" si="202">+SUM(S15:S19)</f>
        <v>2699.1609999999996</v>
      </c>
      <c r="T20" s="1">
        <f t="shared" si="202"/>
        <v>2968.8999999999996</v>
      </c>
      <c r="U20" s="1">
        <f t="shared" si="202"/>
        <v>4462.4000000000005</v>
      </c>
      <c r="V20" s="1">
        <f t="shared" si="202"/>
        <v>5919.6</v>
      </c>
      <c r="W20" s="1">
        <f t="shared" si="202"/>
        <v>5507.7</v>
      </c>
      <c r="X20" s="1">
        <f t="shared" si="202"/>
        <v>5767.2999999999993</v>
      </c>
      <c r="Y20" s="1">
        <f>+K20*4</f>
        <v>7581.2</v>
      </c>
      <c r="Z20" s="1">
        <f>+Y20*1.2</f>
        <v>9097.4399999999987</v>
      </c>
      <c r="AA20" s="1">
        <f t="shared" ref="AA20:AH20" si="203">+Z20*1.2</f>
        <v>10916.927999999998</v>
      </c>
      <c r="AB20" s="1">
        <f t="shared" si="203"/>
        <v>13100.313599999998</v>
      </c>
      <c r="AC20" s="1">
        <f t="shared" si="203"/>
        <v>15720.376319999996</v>
      </c>
      <c r="AD20" s="1">
        <f t="shared" si="203"/>
        <v>18864.451583999995</v>
      </c>
      <c r="AE20" s="1">
        <f t="shared" si="203"/>
        <v>22637.341900799995</v>
      </c>
      <c r="AF20" s="1">
        <f t="shared" si="203"/>
        <v>27164.810280959991</v>
      </c>
      <c r="AG20" s="1">
        <f t="shared" si="203"/>
        <v>32597.77233715199</v>
      </c>
      <c r="AH20" s="1">
        <f t="shared" si="203"/>
        <v>39117.326804582386</v>
      </c>
    </row>
    <row r="21" spans="2:235" s="6" customFormat="1">
      <c r="B21" s="6" t="s">
        <v>3</v>
      </c>
      <c r="C21" s="6">
        <v>764.5</v>
      </c>
      <c r="D21" s="6">
        <v>819.8</v>
      </c>
      <c r="E21" s="6">
        <v>867.4</v>
      </c>
      <c r="F21" s="1">
        <f t="shared" ref="F21:F29" si="204">+W21-SUM(C21:E21)</f>
        <v>762.40000000000009</v>
      </c>
      <c r="G21" s="6">
        <v>633.1</v>
      </c>
      <c r="H21" s="6">
        <v>685.3</v>
      </c>
      <c r="I21" s="6">
        <v>1166.7</v>
      </c>
      <c r="J21" s="1">
        <f t="shared" ref="J21:J29" si="205">+X21-SUM(G21:I21)</f>
        <v>899.99999999999955</v>
      </c>
      <c r="K21" s="6">
        <v>942.9</v>
      </c>
      <c r="L21" s="6">
        <f>+L$20*(K21/K$20)</f>
        <v>942.9</v>
      </c>
      <c r="M21" s="6">
        <f t="shared" ref="M21:O24" si="206">+M$20*(L21/L$20)</f>
        <v>942.9</v>
      </c>
      <c r="N21" s="6">
        <f t="shared" si="206"/>
        <v>942.9</v>
      </c>
      <c r="O21" s="6">
        <f t="shared" si="206"/>
        <v>0</v>
      </c>
      <c r="U21" s="6">
        <v>2398.1999999999998</v>
      </c>
      <c r="V21" s="6">
        <v>2932.1</v>
      </c>
      <c r="W21" s="6">
        <v>3214.1</v>
      </c>
      <c r="X21" s="6">
        <v>3385.1</v>
      </c>
      <c r="Y21" s="1">
        <f t="shared" ref="Y21:Y29" si="207">SUM(K21:N21)</f>
        <v>3771.6</v>
      </c>
      <c r="Z21" s="6">
        <f t="shared" ref="Z21:AH21" si="208">+Z$20*(Y21/Y$20)</f>
        <v>4525.9199999999992</v>
      </c>
      <c r="AA21" s="6">
        <f t="shared" si="208"/>
        <v>5431.1039999999994</v>
      </c>
      <c r="AB21" s="6">
        <f t="shared" si="208"/>
        <v>6517.3247999999994</v>
      </c>
      <c r="AC21" s="6">
        <f t="shared" si="208"/>
        <v>7820.7897599999988</v>
      </c>
      <c r="AD21" s="6">
        <f t="shared" si="208"/>
        <v>9384.9477119999992</v>
      </c>
      <c r="AE21" s="6">
        <f t="shared" si="208"/>
        <v>11261.9372544</v>
      </c>
      <c r="AF21" s="6">
        <f t="shared" si="208"/>
        <v>13514.324705279998</v>
      </c>
      <c r="AG21" s="6">
        <f t="shared" si="208"/>
        <v>16217.189646335999</v>
      </c>
      <c r="AH21" s="6">
        <f t="shared" si="208"/>
        <v>19460.627575603197</v>
      </c>
    </row>
    <row r="22" spans="2:235" s="6" customFormat="1">
      <c r="B22" s="6" t="s">
        <v>28</v>
      </c>
      <c r="C22" s="6">
        <f>+C20-C21</f>
        <v>557.20000000000005</v>
      </c>
      <c r="D22" s="6">
        <f>+D20-D21</f>
        <v>521.10000000000014</v>
      </c>
      <c r="E22" s="6">
        <f>+E20-E21</f>
        <v>551.19999999999993</v>
      </c>
      <c r="F22" s="1">
        <f t="shared" si="204"/>
        <v>664.09999999999991</v>
      </c>
      <c r="G22" s="6">
        <f>+G20-G21</f>
        <v>527.79999999999984</v>
      </c>
      <c r="H22" s="6">
        <f>+H20-H21</f>
        <v>587.60000000000014</v>
      </c>
      <c r="I22" s="6">
        <f>+I20-I21</f>
        <v>349.39999999999986</v>
      </c>
      <c r="J22" s="1">
        <f t="shared" si="205"/>
        <v>917.39999999999941</v>
      </c>
      <c r="K22" s="6">
        <f>+K20-K21</f>
        <v>952.4</v>
      </c>
      <c r="L22" s="6">
        <f>+L20-L21</f>
        <v>952.4</v>
      </c>
      <c r="M22" s="6">
        <f t="shared" ref="M22:O22" si="209">+M20-M21</f>
        <v>952.4</v>
      </c>
      <c r="N22" s="6">
        <f t="shared" si="209"/>
        <v>952.4</v>
      </c>
      <c r="O22" s="6">
        <f t="shared" si="209"/>
        <v>0</v>
      </c>
      <c r="U22" s="6">
        <f>+U20-U21</f>
        <v>2064.2000000000007</v>
      </c>
      <c r="V22" s="6">
        <f>+V20-V21</f>
        <v>2987.5000000000005</v>
      </c>
      <c r="W22" s="6">
        <f>+W20-W21</f>
        <v>2293.6</v>
      </c>
      <c r="X22" s="6">
        <f>+X20-X21</f>
        <v>2382.1999999999994</v>
      </c>
      <c r="Y22" s="1">
        <f t="shared" si="207"/>
        <v>3809.6</v>
      </c>
      <c r="Z22" s="6">
        <f t="shared" ref="Z22" si="210">+Z20-Z21</f>
        <v>4571.5199999999995</v>
      </c>
      <c r="AA22" s="6">
        <f t="shared" ref="AA22" si="211">+AA20-AA21</f>
        <v>5485.8239999999987</v>
      </c>
      <c r="AB22" s="6">
        <f t="shared" ref="AB22" si="212">+AB20-AB21</f>
        <v>6582.9887999999983</v>
      </c>
      <c r="AC22" s="6">
        <f t="shared" ref="AC22" si="213">+AC20-AC21</f>
        <v>7899.586559999997</v>
      </c>
      <c r="AD22" s="6">
        <f t="shared" ref="AD22" si="214">+AD20-AD21</f>
        <v>9479.5038719999957</v>
      </c>
      <c r="AE22" s="6">
        <f t="shared" ref="AE22" si="215">+AE20-AE21</f>
        <v>11375.404646399995</v>
      </c>
      <c r="AF22" s="6">
        <f t="shared" ref="AF22" si="216">+AF20-AF21</f>
        <v>13650.485575679993</v>
      </c>
      <c r="AG22" s="6">
        <f t="shared" ref="AG22" si="217">+AG20-AG21</f>
        <v>16380.582690815991</v>
      </c>
      <c r="AH22" s="6">
        <f t="shared" ref="AH22" si="218">+AH20-AH21</f>
        <v>19656.699228979189</v>
      </c>
    </row>
    <row r="23" spans="2:235">
      <c r="B23" s="1" t="s">
        <v>29</v>
      </c>
      <c r="C23" s="1">
        <v>480.7</v>
      </c>
      <c r="D23" s="1">
        <v>474.8</v>
      </c>
      <c r="E23" s="1">
        <v>481.1</v>
      </c>
      <c r="F23" s="1">
        <f t="shared" si="204"/>
        <v>459.60000000000014</v>
      </c>
      <c r="G23" s="1">
        <v>476.1</v>
      </c>
      <c r="H23" s="1">
        <v>486.7</v>
      </c>
      <c r="I23" s="1">
        <v>488.6</v>
      </c>
      <c r="J23" s="1">
        <f t="shared" si="205"/>
        <v>499</v>
      </c>
      <c r="K23" s="1">
        <v>507.7</v>
      </c>
      <c r="L23" s="6">
        <f>+L$20*(K23/K$20)</f>
        <v>507.69999999999993</v>
      </c>
      <c r="M23" s="6">
        <f t="shared" si="206"/>
        <v>507.69999999999993</v>
      </c>
      <c r="N23" s="6">
        <f t="shared" si="206"/>
        <v>507.69999999999993</v>
      </c>
      <c r="U23" s="1">
        <v>1424.2</v>
      </c>
      <c r="V23" s="1">
        <v>1784.3</v>
      </c>
      <c r="W23" s="1">
        <v>1896.2</v>
      </c>
      <c r="X23" s="1">
        <v>1950.4</v>
      </c>
      <c r="Y23" s="1">
        <f t="shared" si="207"/>
        <v>2030.7999999999997</v>
      </c>
      <c r="Z23" s="6">
        <f t="shared" ref="Z23:AH23" si="219">+Z$20*(Y23/Y$20)</f>
        <v>2436.9599999999996</v>
      </c>
      <c r="AA23" s="6">
        <f t="shared" si="219"/>
        <v>2924.3519999999994</v>
      </c>
      <c r="AB23" s="6">
        <f t="shared" si="219"/>
        <v>3509.2223999999992</v>
      </c>
      <c r="AC23" s="6">
        <f t="shared" si="219"/>
        <v>4211.0668799999985</v>
      </c>
      <c r="AD23" s="6">
        <f t="shared" si="219"/>
        <v>5053.2802559999982</v>
      </c>
      <c r="AE23" s="6">
        <f t="shared" si="219"/>
        <v>6063.9363071999978</v>
      </c>
      <c r="AF23" s="6">
        <f t="shared" si="219"/>
        <v>7276.7235686399972</v>
      </c>
      <c r="AG23" s="6">
        <f t="shared" si="219"/>
        <v>8732.0682823679963</v>
      </c>
      <c r="AH23" s="6">
        <f t="shared" si="219"/>
        <v>10478.481938841594</v>
      </c>
    </row>
    <row r="24" spans="2:235">
      <c r="B24" s="1" t="s">
        <v>30</v>
      </c>
      <c r="C24" s="1">
        <v>199</v>
      </c>
      <c r="D24" s="1">
        <v>210</v>
      </c>
      <c r="E24" s="1">
        <v>213</v>
      </c>
      <c r="F24" s="1">
        <f t="shared" si="204"/>
        <v>212</v>
      </c>
      <c r="G24" s="1">
        <v>199.9</v>
      </c>
      <c r="H24" s="1">
        <v>197.3</v>
      </c>
      <c r="I24" s="1">
        <v>205.3</v>
      </c>
      <c r="J24" s="1">
        <f t="shared" si="205"/>
        <v>195.70000000000005</v>
      </c>
      <c r="K24" s="1">
        <v>186.4</v>
      </c>
      <c r="L24" s="6">
        <f>+L$20*(K24/K$20)</f>
        <v>186.4</v>
      </c>
      <c r="M24" s="6">
        <f t="shared" si="206"/>
        <v>186.4</v>
      </c>
      <c r="N24" s="6">
        <f t="shared" si="206"/>
        <v>186.4</v>
      </c>
      <c r="U24" s="1">
        <v>955.3</v>
      </c>
      <c r="V24" s="1">
        <v>843.6</v>
      </c>
      <c r="W24" s="1">
        <v>834</v>
      </c>
      <c r="X24" s="1">
        <v>798.2</v>
      </c>
      <c r="Y24" s="1">
        <f t="shared" si="207"/>
        <v>745.6</v>
      </c>
      <c r="Z24" s="6">
        <f t="shared" ref="Z24:AH24" si="220">+Z$20*(Y24/Y$20)</f>
        <v>894.71999999999991</v>
      </c>
      <c r="AA24" s="6">
        <f t="shared" si="220"/>
        <v>1073.664</v>
      </c>
      <c r="AB24" s="6">
        <f t="shared" si="220"/>
        <v>1288.3968</v>
      </c>
      <c r="AC24" s="6">
        <f t="shared" si="220"/>
        <v>1546.0761599999998</v>
      </c>
      <c r="AD24" s="6">
        <f t="shared" si="220"/>
        <v>1855.2913919999996</v>
      </c>
      <c r="AE24" s="6">
        <f t="shared" si="220"/>
        <v>2226.3496703999999</v>
      </c>
      <c r="AF24" s="6">
        <f t="shared" si="220"/>
        <v>2671.6196044799999</v>
      </c>
      <c r="AG24" s="6">
        <f t="shared" si="220"/>
        <v>3205.9435253759998</v>
      </c>
      <c r="AH24" s="6">
        <f t="shared" si="220"/>
        <v>3847.1322304511996</v>
      </c>
    </row>
    <row r="25" spans="2:235">
      <c r="B25" s="1" t="s">
        <v>31</v>
      </c>
      <c r="C25" s="1">
        <f>+C22-SUM(C23:C24)</f>
        <v>-122.5</v>
      </c>
      <c r="D25" s="1">
        <f>+D22-SUM(D23:D24)</f>
        <v>-163.69999999999982</v>
      </c>
      <c r="E25" s="1">
        <f>+E22-SUM(E23:E24)</f>
        <v>-142.90000000000009</v>
      </c>
      <c r="F25" s="1">
        <f t="shared" si="204"/>
        <v>-7.5</v>
      </c>
      <c r="G25" s="1">
        <f>+G22-SUM(G23:G24)</f>
        <v>-148.20000000000016</v>
      </c>
      <c r="H25" s="1">
        <f>+H22-SUM(H23:H24)</f>
        <v>-96.399999999999864</v>
      </c>
      <c r="I25" s="1">
        <f>+I22-SUM(I23:I24)</f>
        <v>-344.50000000000023</v>
      </c>
      <c r="J25" s="1">
        <f t="shared" si="205"/>
        <v>222.69999999999925</v>
      </c>
      <c r="K25" s="1">
        <f>+K22-SUM(K23:K24)</f>
        <v>258.29999999999995</v>
      </c>
      <c r="L25" s="1">
        <f t="shared" ref="L25:N25" si="221">+L22-SUM(L23:L24)</f>
        <v>258.30000000000007</v>
      </c>
      <c r="M25" s="1">
        <f t="shared" si="221"/>
        <v>258.30000000000007</v>
      </c>
      <c r="N25" s="1">
        <f t="shared" si="221"/>
        <v>258.30000000000007</v>
      </c>
      <c r="U25" s="1">
        <f>+U22-SUM(U23:U24)</f>
        <v>-315.29999999999927</v>
      </c>
      <c r="V25" s="1">
        <f>+V22-SUM(V23:V24)</f>
        <v>359.60000000000036</v>
      </c>
      <c r="W25" s="1">
        <f>+W22-SUM(W23:W24)</f>
        <v>-436.59999999999991</v>
      </c>
      <c r="X25" s="1">
        <f>+X22-SUM(X23:X24)</f>
        <v>-366.400000000001</v>
      </c>
      <c r="Y25" s="1">
        <f t="shared" si="207"/>
        <v>1033.2000000000003</v>
      </c>
      <c r="Z25" s="1">
        <f t="shared" ref="Z25" si="222">+Z22-SUM(Z23:Z24)</f>
        <v>1239.8400000000001</v>
      </c>
      <c r="AA25" s="1">
        <f t="shared" ref="AA25" si="223">+AA22-SUM(AA23:AA24)</f>
        <v>1487.8079999999991</v>
      </c>
      <c r="AB25" s="1">
        <f t="shared" ref="AB25" si="224">+AB22-SUM(AB23:AB24)</f>
        <v>1785.3695999999991</v>
      </c>
      <c r="AC25" s="1">
        <f t="shared" ref="AC25" si="225">+AC22-SUM(AC23:AC24)</f>
        <v>2142.4435199999989</v>
      </c>
      <c r="AD25" s="1">
        <f t="shared" ref="AD25" si="226">+AD22-SUM(AD23:AD24)</f>
        <v>2570.9322239999983</v>
      </c>
      <c r="AE25" s="1">
        <f t="shared" ref="AE25" si="227">+AE22-SUM(AE23:AE24)</f>
        <v>3085.118668799998</v>
      </c>
      <c r="AF25" s="1">
        <f t="shared" ref="AF25" si="228">+AF22-SUM(AF23:AF24)</f>
        <v>3702.1424025599972</v>
      </c>
      <c r="AG25" s="1">
        <f t="shared" ref="AG25" si="229">+AG22-SUM(AG23:AG24)</f>
        <v>4442.5708830719941</v>
      </c>
      <c r="AH25" s="1">
        <f t="shared" ref="AH25" si="230">+AH22-SUM(AH23:AH24)</f>
        <v>5331.0850596863947</v>
      </c>
    </row>
    <row r="26" spans="2:235">
      <c r="B26" s="1" t="s">
        <v>32</v>
      </c>
      <c r="C26" s="1">
        <v>-49.9</v>
      </c>
      <c r="D26" s="1">
        <v>-45.9</v>
      </c>
      <c r="E26" s="1">
        <v>-41.2</v>
      </c>
      <c r="F26" s="1">
        <f t="shared" si="204"/>
        <v>-54</v>
      </c>
      <c r="G26" s="1">
        <v>-45.5</v>
      </c>
      <c r="H26" s="1">
        <v>-45.8</v>
      </c>
      <c r="I26" s="1">
        <v>-47.7</v>
      </c>
      <c r="J26" s="1">
        <f t="shared" si="205"/>
        <v>-35.400000000000006</v>
      </c>
      <c r="K26" s="1">
        <f>+-48.7-6</f>
        <v>-54.7</v>
      </c>
      <c r="L26" s="1">
        <f>+L25*(K26/K25)</f>
        <v>-54.700000000000024</v>
      </c>
      <c r="M26" s="1">
        <f t="shared" ref="M26:N26" si="231">+M25*(L26/L25)</f>
        <v>-54.700000000000024</v>
      </c>
      <c r="N26" s="1">
        <f t="shared" si="231"/>
        <v>-54.700000000000024</v>
      </c>
      <c r="U26" s="1">
        <v>-135.80000000000001</v>
      </c>
      <c r="V26" s="1">
        <v>-152.9</v>
      </c>
      <c r="W26" s="1">
        <f>+-191</f>
        <v>-191</v>
      </c>
      <c r="X26" s="1">
        <f>+-189.4+15</f>
        <v>-174.4</v>
      </c>
      <c r="Y26" s="1">
        <f t="shared" si="207"/>
        <v>-218.80000000000007</v>
      </c>
      <c r="Z26" s="1">
        <f t="shared" ref="Z26" si="232">+Z25*(Y26/Y25)</f>
        <v>-262.56000000000006</v>
      </c>
      <c r="AA26" s="1">
        <f t="shared" ref="AA26" si="233">+AA25*(Z26/Z25)</f>
        <v>-315.07199999999983</v>
      </c>
      <c r="AB26" s="1">
        <f t="shared" ref="AB26" si="234">+AB25*(AA26/AA25)</f>
        <v>-378.08639999999986</v>
      </c>
      <c r="AC26" s="1">
        <f t="shared" ref="AC26" si="235">+AC25*(AB26/AB25)</f>
        <v>-453.70367999999979</v>
      </c>
      <c r="AD26" s="1">
        <f t="shared" ref="AD26" si="236">+AD25*(AC26/AC25)</f>
        <v>-544.44441599999971</v>
      </c>
      <c r="AE26" s="1">
        <f t="shared" ref="AE26" si="237">+AE25*(AD26/AD25)</f>
        <v>-653.3332991999996</v>
      </c>
      <c r="AF26" s="1">
        <f t="shared" ref="AF26" si="238">+AF25*(AE26/AE25)</f>
        <v>-783.99995903999945</v>
      </c>
      <c r="AG26" s="1">
        <f t="shared" ref="AG26" si="239">+AG25*(AF26/AF25)</f>
        <v>-940.79995084799884</v>
      </c>
      <c r="AH26" s="1">
        <f t="shared" ref="AH26" si="240">+AH25*(AG26/AG25)</f>
        <v>-1128.959941017599</v>
      </c>
    </row>
    <row r="27" spans="2:235">
      <c r="B27" s="1" t="s">
        <v>33</v>
      </c>
      <c r="C27" s="1">
        <f>+C25+C26</f>
        <v>-172.4</v>
      </c>
      <c r="D27" s="1">
        <f>+D25+D26</f>
        <v>-209.59999999999982</v>
      </c>
      <c r="E27" s="1">
        <f>+E25+E26</f>
        <v>-184.10000000000008</v>
      </c>
      <c r="F27" s="1">
        <f t="shared" si="204"/>
        <v>-61.5</v>
      </c>
      <c r="G27" s="1">
        <f>+G25+G26</f>
        <v>-193.70000000000016</v>
      </c>
      <c r="H27" s="1">
        <f>+H25+H26</f>
        <v>-142.19999999999987</v>
      </c>
      <c r="I27" s="1">
        <f>+I25+I26</f>
        <v>-392.20000000000022</v>
      </c>
      <c r="J27" s="1">
        <f t="shared" si="205"/>
        <v>187.29999999999927</v>
      </c>
      <c r="K27" s="1">
        <f>+K25+K26</f>
        <v>203.59999999999997</v>
      </c>
      <c r="L27" s="1">
        <f>+L25+L26</f>
        <v>203.60000000000005</v>
      </c>
      <c r="M27" s="1">
        <f t="shared" ref="M27:N27" si="241">+M25+M26</f>
        <v>203.60000000000005</v>
      </c>
      <c r="N27" s="1">
        <f t="shared" si="241"/>
        <v>203.60000000000005</v>
      </c>
      <c r="U27" s="1">
        <f>+U25+U26</f>
        <v>-451.09999999999928</v>
      </c>
      <c r="V27" s="1">
        <f>+V25+V26</f>
        <v>206.70000000000036</v>
      </c>
      <c r="W27" s="1">
        <f>+W25+W26</f>
        <v>-627.59999999999991</v>
      </c>
      <c r="X27" s="1">
        <f>+X25+X26</f>
        <v>-540.80000000000098</v>
      </c>
      <c r="Y27" s="1">
        <f t="shared" si="207"/>
        <v>814.40000000000009</v>
      </c>
      <c r="Z27" s="1">
        <f t="shared" ref="Z27" si="242">+Z25+Z26</f>
        <v>977.28000000000009</v>
      </c>
      <c r="AA27" s="1">
        <f t="shared" ref="AA27" si="243">+AA25+AA26</f>
        <v>1172.7359999999992</v>
      </c>
      <c r="AB27" s="1">
        <f t="shared" ref="AB27" si="244">+AB25+AB26</f>
        <v>1407.2831999999992</v>
      </c>
      <c r="AC27" s="1">
        <f t="shared" ref="AC27" si="245">+AC25+AC26</f>
        <v>1688.739839999999</v>
      </c>
      <c r="AD27" s="1">
        <f t="shared" ref="AD27" si="246">+AD25+AD26</f>
        <v>2026.4878079999985</v>
      </c>
      <c r="AE27" s="1">
        <f t="shared" ref="AE27" si="247">+AE25+AE26</f>
        <v>2431.7853695999984</v>
      </c>
      <c r="AF27" s="1">
        <f t="shared" ref="AF27" si="248">+AF25+AF26</f>
        <v>2918.1424435199979</v>
      </c>
      <c r="AG27" s="1">
        <f t="shared" ref="AG27" si="249">+AG25+AG26</f>
        <v>3501.7709322239953</v>
      </c>
      <c r="AH27" s="1">
        <f t="shared" ref="AH27" si="250">+AH25+AH26</f>
        <v>4202.1251186687959</v>
      </c>
    </row>
    <row r="28" spans="2:235">
      <c r="B28" s="1" t="s">
        <v>34</v>
      </c>
      <c r="C28" s="1">
        <v>-63.4</v>
      </c>
      <c r="D28" s="1">
        <v>-44.1</v>
      </c>
      <c r="E28" s="1">
        <v>-23.2</v>
      </c>
      <c r="F28" s="1">
        <f t="shared" si="204"/>
        <v>305.39999999999998</v>
      </c>
      <c r="G28" s="1">
        <v>17.8</v>
      </c>
      <c r="H28" s="1">
        <v>47.1</v>
      </c>
      <c r="I28" s="1">
        <v>-74.2</v>
      </c>
      <c r="J28" s="1">
        <f t="shared" si="205"/>
        <v>-0.40000000000000213</v>
      </c>
      <c r="K28" s="1">
        <v>38</v>
      </c>
      <c r="L28" s="1">
        <f>+L27*(K28/K27)</f>
        <v>38.000000000000014</v>
      </c>
      <c r="M28" s="1">
        <f t="shared" ref="M28:N28" si="251">+M27*(L28/L27)</f>
        <v>38.000000000000014</v>
      </c>
      <c r="N28" s="1">
        <f t="shared" si="251"/>
        <v>38.000000000000014</v>
      </c>
      <c r="U28" s="1">
        <v>-62.5</v>
      </c>
      <c r="V28" s="1">
        <v>248.6</v>
      </c>
      <c r="W28" s="1">
        <v>174.7</v>
      </c>
      <c r="X28" s="1">
        <v>-9.6999999999999993</v>
      </c>
      <c r="Y28" s="1">
        <f t="shared" si="207"/>
        <v>152.00000000000006</v>
      </c>
      <c r="Z28" s="1">
        <f t="shared" ref="Z28" si="252">+Z27*(Y28/Y27)</f>
        <v>182.40000000000006</v>
      </c>
      <c r="AA28" s="1">
        <f t="shared" ref="AA28" si="253">+AA27*(Z28/Z27)</f>
        <v>218.87999999999991</v>
      </c>
      <c r="AB28" s="1">
        <f t="shared" ref="AB28" si="254">+AB27*(AA28/AA27)</f>
        <v>262.65599999999989</v>
      </c>
      <c r="AC28" s="1">
        <f t="shared" ref="AC28" si="255">+AC27*(AB28/AB27)</f>
        <v>315.18719999999985</v>
      </c>
      <c r="AD28" s="1">
        <f t="shared" ref="AD28" si="256">+AD27*(AC28/AC27)</f>
        <v>378.22463999999979</v>
      </c>
      <c r="AE28" s="1">
        <f t="shared" ref="AE28" si="257">+AE27*(AD28/AD27)</f>
        <v>453.86956799999973</v>
      </c>
      <c r="AF28" s="1">
        <f t="shared" ref="AF28" si="258">+AF27*(AE28/AE27)</f>
        <v>544.64348159999963</v>
      </c>
      <c r="AG28" s="1">
        <f t="shared" ref="AG28" si="259">+AG27*(AF28/AF27)</f>
        <v>653.57217791999915</v>
      </c>
      <c r="AH28" s="1">
        <f t="shared" ref="AH28" si="260">+AH27*(AG28/AG27)</f>
        <v>784.28661350399921</v>
      </c>
    </row>
    <row r="29" spans="2:235">
      <c r="B29" s="1" t="s">
        <v>35</v>
      </c>
      <c r="C29" s="1">
        <f>+C27-C28</f>
        <v>-109</v>
      </c>
      <c r="D29" s="1">
        <f>+D27-D28</f>
        <v>-165.49999999999983</v>
      </c>
      <c r="E29" s="1">
        <f>+E27-E28</f>
        <v>-160.90000000000009</v>
      </c>
      <c r="F29" s="1">
        <f t="shared" si="204"/>
        <v>-366.90000000000003</v>
      </c>
      <c r="G29" s="1">
        <f>+G27-G28</f>
        <v>-211.50000000000017</v>
      </c>
      <c r="H29" s="1">
        <f>+H27-H28</f>
        <v>-189.29999999999987</v>
      </c>
      <c r="I29" s="1">
        <f>+I27-I28</f>
        <v>-318.00000000000023</v>
      </c>
      <c r="J29" s="1">
        <f t="shared" si="205"/>
        <v>187.69999999999936</v>
      </c>
      <c r="K29" s="1">
        <f>+K27-K28</f>
        <v>165.59999999999997</v>
      </c>
      <c r="L29" s="1">
        <f>+L27-L28</f>
        <v>165.60000000000002</v>
      </c>
      <c r="M29" s="1">
        <f t="shared" ref="M29:N29" si="261">+M27-M28</f>
        <v>165.60000000000002</v>
      </c>
      <c r="N29" s="1">
        <f t="shared" si="261"/>
        <v>165.60000000000002</v>
      </c>
      <c r="U29" s="1">
        <f>+U27-U28</f>
        <v>-388.59999999999928</v>
      </c>
      <c r="V29" s="1">
        <f>+V27-V28</f>
        <v>-41.899999999999636</v>
      </c>
      <c r="W29" s="1">
        <f>+W27-W28</f>
        <v>-802.3</v>
      </c>
      <c r="X29" s="1">
        <f>+X27-X28</f>
        <v>-531.10000000000093</v>
      </c>
      <c r="Y29" s="1">
        <f t="shared" si="207"/>
        <v>662.40000000000009</v>
      </c>
      <c r="Z29" s="1">
        <f t="shared" ref="Z29" si="262">+Z27-Z28</f>
        <v>794.88</v>
      </c>
      <c r="AA29" s="1">
        <f t="shared" ref="AA29" si="263">+AA27-AA28</f>
        <v>953.85599999999931</v>
      </c>
      <c r="AB29" s="1">
        <f t="shared" ref="AB29" si="264">+AB27-AB28</f>
        <v>1144.6271999999992</v>
      </c>
      <c r="AC29" s="1">
        <f t="shared" ref="AC29" si="265">+AC27-AC28</f>
        <v>1373.5526399999992</v>
      </c>
      <c r="AD29" s="1">
        <f t="shared" ref="AD29" si="266">+AD27-AD28</f>
        <v>1648.2631679999986</v>
      </c>
      <c r="AE29" s="1">
        <f t="shared" ref="AE29" si="267">+AE27-AE28</f>
        <v>1977.9158015999988</v>
      </c>
      <c r="AF29" s="1">
        <f t="shared" ref="AF29" si="268">+AF27-AF28</f>
        <v>2373.4989619199982</v>
      </c>
      <c r="AG29" s="1">
        <f t="shared" ref="AG29" si="269">+AG27-AG28</f>
        <v>2848.1987543039959</v>
      </c>
      <c r="AH29" s="1">
        <f t="shared" ref="AH29" si="270">+AH27-AH28</f>
        <v>3417.8385051647965</v>
      </c>
      <c r="AI29" s="1">
        <f>+AH29*(1+$AJ$33)</f>
        <v>3452.0168902164446</v>
      </c>
      <c r="AJ29" s="1">
        <f t="shared" ref="AJ29:CU29" si="271">+AI29*(1+$AJ$33)</f>
        <v>3486.5370591186092</v>
      </c>
      <c r="AK29" s="1">
        <f t="shared" si="271"/>
        <v>3521.4024297097953</v>
      </c>
      <c r="AL29" s="1">
        <f t="shared" si="271"/>
        <v>3556.6164540068935</v>
      </c>
      <c r="AM29" s="1">
        <f t="shared" si="271"/>
        <v>3592.1826185469627</v>
      </c>
      <c r="AN29" s="1">
        <f t="shared" si="271"/>
        <v>3628.1044447324325</v>
      </c>
      <c r="AO29" s="1">
        <f t="shared" si="271"/>
        <v>3664.3854891797569</v>
      </c>
      <c r="AP29" s="1">
        <f t="shared" si="271"/>
        <v>3701.0293440715545</v>
      </c>
      <c r="AQ29" s="1">
        <f t="shared" si="271"/>
        <v>3738.03963751227</v>
      </c>
      <c r="AR29" s="1">
        <f t="shared" si="271"/>
        <v>3775.4200338873929</v>
      </c>
      <c r="AS29" s="1">
        <f t="shared" si="271"/>
        <v>3813.1742342262669</v>
      </c>
      <c r="AT29" s="1">
        <f t="shared" si="271"/>
        <v>3851.3059765685298</v>
      </c>
      <c r="AU29" s="1">
        <f t="shared" si="271"/>
        <v>3889.8190363342151</v>
      </c>
      <c r="AV29" s="1">
        <f t="shared" si="271"/>
        <v>3928.7172266975572</v>
      </c>
      <c r="AW29" s="1">
        <f t="shared" si="271"/>
        <v>3968.0043989645328</v>
      </c>
      <c r="AX29" s="1">
        <f t="shared" si="271"/>
        <v>4007.6844429541784</v>
      </c>
      <c r="AY29" s="1">
        <f t="shared" si="271"/>
        <v>4047.7612873837202</v>
      </c>
      <c r="AZ29" s="1">
        <f t="shared" si="271"/>
        <v>4088.2389002575574</v>
      </c>
      <c r="BA29" s="1">
        <f t="shared" si="271"/>
        <v>4129.1212892601334</v>
      </c>
      <c r="BB29" s="1">
        <f t="shared" si="271"/>
        <v>4170.4125021527343</v>
      </c>
      <c r="BC29" s="1">
        <f t="shared" si="271"/>
        <v>4212.1166271742613</v>
      </c>
      <c r="BD29" s="1">
        <f t="shared" si="271"/>
        <v>4254.2377934460037</v>
      </c>
      <c r="BE29" s="1">
        <f t="shared" si="271"/>
        <v>4296.7801713804638</v>
      </c>
      <c r="BF29" s="1">
        <f t="shared" si="271"/>
        <v>4339.7479730942687</v>
      </c>
      <c r="BG29" s="1">
        <f t="shared" si="271"/>
        <v>4383.1454528252116</v>
      </c>
      <c r="BH29" s="1">
        <f t="shared" si="271"/>
        <v>4426.9769073534635</v>
      </c>
      <c r="BI29" s="1">
        <f t="shared" si="271"/>
        <v>4471.2466764269984</v>
      </c>
      <c r="BJ29" s="1">
        <f t="shared" si="271"/>
        <v>4515.9591431912686</v>
      </c>
      <c r="BK29" s="1">
        <f t="shared" si="271"/>
        <v>4561.1187346231809</v>
      </c>
      <c r="BL29" s="1">
        <f t="shared" si="271"/>
        <v>4606.7299219694123</v>
      </c>
      <c r="BM29" s="1">
        <f t="shared" si="271"/>
        <v>4652.7972211891065</v>
      </c>
      <c r="BN29" s="1">
        <f t="shared" si="271"/>
        <v>4699.3251934009977</v>
      </c>
      <c r="BO29" s="1">
        <f t="shared" si="271"/>
        <v>4746.3184453350077</v>
      </c>
      <c r="BP29" s="1">
        <f t="shared" si="271"/>
        <v>4793.7816297883583</v>
      </c>
      <c r="BQ29" s="1">
        <f t="shared" si="271"/>
        <v>4841.719446086242</v>
      </c>
      <c r="BR29" s="1">
        <f t="shared" si="271"/>
        <v>4890.1366405471044</v>
      </c>
      <c r="BS29" s="1">
        <f t="shared" si="271"/>
        <v>4939.0380069525754</v>
      </c>
      <c r="BT29" s="1">
        <f t="shared" si="271"/>
        <v>4988.4283870221016</v>
      </c>
      <c r="BU29" s="1">
        <f t="shared" si="271"/>
        <v>5038.3126708923228</v>
      </c>
      <c r="BV29" s="1">
        <f t="shared" si="271"/>
        <v>5088.6957976012463</v>
      </c>
      <c r="BW29" s="1">
        <f t="shared" si="271"/>
        <v>5139.5827555772585</v>
      </c>
      <c r="BX29" s="1">
        <f t="shared" si="271"/>
        <v>5190.978583133031</v>
      </c>
      <c r="BY29" s="1">
        <f t="shared" si="271"/>
        <v>5242.8883689643617</v>
      </c>
      <c r="BZ29" s="1">
        <f t="shared" si="271"/>
        <v>5295.3172526540056</v>
      </c>
      <c r="CA29" s="1">
        <f t="shared" si="271"/>
        <v>5348.2704251805453</v>
      </c>
      <c r="CB29" s="1">
        <f t="shared" si="271"/>
        <v>5401.7531294323508</v>
      </c>
      <c r="CC29" s="1">
        <f t="shared" si="271"/>
        <v>5455.7706607266746</v>
      </c>
      <c r="CD29" s="1">
        <f t="shared" si="271"/>
        <v>5510.3283673339411</v>
      </c>
      <c r="CE29" s="1">
        <f t="shared" si="271"/>
        <v>5565.4316510072804</v>
      </c>
      <c r="CF29" s="1">
        <f t="shared" si="271"/>
        <v>5621.0859675173533</v>
      </c>
      <c r="CG29" s="1">
        <f t="shared" si="271"/>
        <v>5677.2968271925265</v>
      </c>
      <c r="CH29" s="1">
        <f t="shared" si="271"/>
        <v>5734.069795464452</v>
      </c>
      <c r="CI29" s="1">
        <f t="shared" si="271"/>
        <v>5791.4104934190964</v>
      </c>
      <c r="CJ29" s="1">
        <f t="shared" si="271"/>
        <v>5849.324598353287</v>
      </c>
      <c r="CK29" s="1">
        <f t="shared" si="271"/>
        <v>5907.8178443368197</v>
      </c>
      <c r="CL29" s="1">
        <f t="shared" si="271"/>
        <v>5966.8960227801881</v>
      </c>
      <c r="CM29" s="1">
        <f t="shared" si="271"/>
        <v>6026.5649830079901</v>
      </c>
      <c r="CN29" s="1">
        <f t="shared" si="271"/>
        <v>6086.8306328380704</v>
      </c>
      <c r="CO29" s="1">
        <f t="shared" si="271"/>
        <v>6147.6989391664511</v>
      </c>
      <c r="CP29" s="1">
        <f t="shared" si="271"/>
        <v>6209.1759285581156</v>
      </c>
      <c r="CQ29" s="1">
        <f t="shared" si="271"/>
        <v>6271.2676878436969</v>
      </c>
      <c r="CR29" s="1">
        <f t="shared" si="271"/>
        <v>6333.9803647221343</v>
      </c>
      <c r="CS29" s="1">
        <f t="shared" si="271"/>
        <v>6397.320168369356</v>
      </c>
      <c r="CT29" s="1">
        <f t="shared" si="271"/>
        <v>6461.2933700530493</v>
      </c>
      <c r="CU29" s="1">
        <f t="shared" si="271"/>
        <v>6525.9063037535798</v>
      </c>
      <c r="CV29" s="1">
        <f t="shared" ref="CV29:FE29" si="272">+CU29*(1+$AJ$33)</f>
        <v>6591.165366791116</v>
      </c>
      <c r="CW29" s="1">
        <f t="shared" si="272"/>
        <v>6657.0770204590272</v>
      </c>
      <c r="CX29" s="1">
        <f t="shared" si="272"/>
        <v>6723.6477906636173</v>
      </c>
      <c r="CY29" s="1">
        <f t="shared" si="272"/>
        <v>6790.8842685702539</v>
      </c>
      <c r="CZ29" s="1">
        <f t="shared" si="272"/>
        <v>6858.7931112559563</v>
      </c>
      <c r="DA29" s="1">
        <f t="shared" si="272"/>
        <v>6927.3810423685163</v>
      </c>
      <c r="DB29" s="1">
        <f t="shared" si="272"/>
        <v>6996.6548527922014</v>
      </c>
      <c r="DC29" s="1">
        <f t="shared" si="272"/>
        <v>7066.6214013201234</v>
      </c>
      <c r="DD29" s="1">
        <f t="shared" si="272"/>
        <v>7137.2876153333245</v>
      </c>
      <c r="DE29" s="1">
        <f t="shared" si="272"/>
        <v>7208.6604914866575</v>
      </c>
      <c r="DF29" s="1">
        <f t="shared" si="272"/>
        <v>7280.7470964015238</v>
      </c>
      <c r="DG29" s="1">
        <f t="shared" si="272"/>
        <v>7353.5545673655388</v>
      </c>
      <c r="DH29" s="1">
        <f t="shared" si="272"/>
        <v>7427.090113039194</v>
      </c>
      <c r="DI29" s="1">
        <f t="shared" si="272"/>
        <v>7501.3610141695863</v>
      </c>
      <c r="DJ29" s="1">
        <f t="shared" si="272"/>
        <v>7576.3746243112819</v>
      </c>
      <c r="DK29" s="1">
        <f t="shared" si="272"/>
        <v>7652.1383705543949</v>
      </c>
      <c r="DL29" s="1">
        <f t="shared" si="272"/>
        <v>7728.6597542599393</v>
      </c>
      <c r="DM29" s="1">
        <f t="shared" si="272"/>
        <v>7805.9463518025386</v>
      </c>
      <c r="DN29" s="1">
        <f t="shared" si="272"/>
        <v>7884.0058153205637</v>
      </c>
      <c r="DO29" s="1">
        <f t="shared" si="272"/>
        <v>7962.8458734737696</v>
      </c>
      <c r="DP29" s="1">
        <f t="shared" si="272"/>
        <v>8042.4743322085078</v>
      </c>
      <c r="DQ29" s="1">
        <f t="shared" si="272"/>
        <v>8122.8990755305931</v>
      </c>
      <c r="DR29" s="1">
        <f t="shared" si="272"/>
        <v>8204.128066285899</v>
      </c>
      <c r="DS29" s="1">
        <f t="shared" si="272"/>
        <v>8286.1693469487582</v>
      </c>
      <c r="DT29" s="1">
        <f t="shared" si="272"/>
        <v>8369.0310404182455</v>
      </c>
      <c r="DU29" s="1">
        <f t="shared" si="272"/>
        <v>8452.7213508224286</v>
      </c>
      <c r="DV29" s="1">
        <f t="shared" si="272"/>
        <v>8537.2485643306536</v>
      </c>
      <c r="DW29" s="1">
        <f t="shared" si="272"/>
        <v>8622.6210499739609</v>
      </c>
      <c r="DX29" s="1">
        <f t="shared" si="272"/>
        <v>8708.8472604736999</v>
      </c>
      <c r="DY29" s="1">
        <f t="shared" si="272"/>
        <v>8795.9357330784369</v>
      </c>
      <c r="DZ29" s="1">
        <f t="shared" si="272"/>
        <v>8883.8950904092217</v>
      </c>
      <c r="EA29" s="1">
        <f t="shared" si="272"/>
        <v>8972.7340413133134</v>
      </c>
      <c r="EB29" s="1">
        <f t="shared" si="272"/>
        <v>9062.4613817264471</v>
      </c>
      <c r="EC29" s="1">
        <f t="shared" si="272"/>
        <v>9153.0859955437118</v>
      </c>
      <c r="ED29" s="1">
        <f t="shared" si="272"/>
        <v>9244.6168554991491</v>
      </c>
      <c r="EE29" s="1">
        <f t="shared" si="272"/>
        <v>9337.0630240541414</v>
      </c>
      <c r="EF29" s="1">
        <f t="shared" si="272"/>
        <v>9430.4336542946821</v>
      </c>
      <c r="EG29" s="1">
        <f t="shared" si="272"/>
        <v>9524.7379908376297</v>
      </c>
      <c r="EH29" s="1">
        <f t="shared" si="272"/>
        <v>9619.9853707460061</v>
      </c>
      <c r="EI29" s="1">
        <f t="shared" si="272"/>
        <v>9716.1852244534657</v>
      </c>
      <c r="EJ29" s="1">
        <f t="shared" si="272"/>
        <v>9813.3470766980008</v>
      </c>
      <c r="EK29" s="1">
        <f t="shared" si="272"/>
        <v>9911.4805474649802</v>
      </c>
      <c r="EL29" s="1">
        <f t="shared" si="272"/>
        <v>10010.59535293963</v>
      </c>
      <c r="EM29" s="1">
        <f t="shared" si="272"/>
        <v>10110.701306469027</v>
      </c>
      <c r="EN29" s="1">
        <f t="shared" si="272"/>
        <v>10211.808319533717</v>
      </c>
      <c r="EO29" s="1">
        <f t="shared" si="272"/>
        <v>10313.926402729054</v>
      </c>
      <c r="EP29" s="1">
        <f t="shared" si="272"/>
        <v>10417.065666756343</v>
      </c>
      <c r="EQ29" s="1">
        <f t="shared" si="272"/>
        <v>10521.236323423907</v>
      </c>
      <c r="ER29" s="1">
        <f t="shared" si="272"/>
        <v>10626.448686658146</v>
      </c>
      <c r="ES29" s="1">
        <f t="shared" si="272"/>
        <v>10732.713173524728</v>
      </c>
      <c r="ET29" s="1">
        <f t="shared" si="272"/>
        <v>10840.040305259976</v>
      </c>
      <c r="EU29" s="1">
        <f t="shared" si="272"/>
        <v>10948.440708312575</v>
      </c>
      <c r="EV29" s="1">
        <f t="shared" si="272"/>
        <v>11057.925115395701</v>
      </c>
      <c r="EW29" s="1">
        <f t="shared" si="272"/>
        <v>11168.504366549658</v>
      </c>
      <c r="EX29" s="1">
        <f t="shared" si="272"/>
        <v>11280.189410215155</v>
      </c>
      <c r="EY29" s="1">
        <f t="shared" si="272"/>
        <v>11392.991304317306</v>
      </c>
      <c r="EZ29" s="1">
        <f t="shared" si="272"/>
        <v>11506.921217360479</v>
      </c>
      <c r="FA29" s="1">
        <f t="shared" si="272"/>
        <v>11621.990429534084</v>
      </c>
      <c r="FB29" s="1">
        <f t="shared" si="272"/>
        <v>11738.210333829426</v>
      </c>
      <c r="FC29" s="1">
        <f t="shared" si="272"/>
        <v>11855.592437167719</v>
      </c>
      <c r="FD29" s="1">
        <f t="shared" si="272"/>
        <v>11974.148361539397</v>
      </c>
      <c r="FE29" s="1">
        <f t="shared" si="272"/>
        <v>12093.889845154792</v>
      </c>
      <c r="FF29" s="1">
        <f t="shared" ref="FF29:HQ29" si="273">+FE29*(1+$AJ$33)</f>
        <v>12214.82874360634</v>
      </c>
      <c r="FG29" s="1">
        <f t="shared" si="273"/>
        <v>12336.977031042403</v>
      </c>
      <c r="FH29" s="1">
        <f t="shared" si="273"/>
        <v>12460.346801352827</v>
      </c>
      <c r="FI29" s="1">
        <f t="shared" si="273"/>
        <v>12584.950269366356</v>
      </c>
      <c r="FJ29" s="1">
        <f t="shared" si="273"/>
        <v>12710.79977206002</v>
      </c>
      <c r="FK29" s="1">
        <f t="shared" si="273"/>
        <v>12837.907769780621</v>
      </c>
      <c r="FL29" s="1">
        <f t="shared" si="273"/>
        <v>12966.286847478426</v>
      </c>
      <c r="FM29" s="1">
        <f t="shared" si="273"/>
        <v>13095.949715953211</v>
      </c>
      <c r="FN29" s="1">
        <f t="shared" si="273"/>
        <v>13226.909213112744</v>
      </c>
      <c r="FO29" s="1">
        <f t="shared" si="273"/>
        <v>13359.178305243871</v>
      </c>
      <c r="FP29" s="1">
        <f t="shared" si="273"/>
        <v>13492.770088296311</v>
      </c>
      <c r="FQ29" s="1">
        <f t="shared" si="273"/>
        <v>13627.697789179274</v>
      </c>
      <c r="FR29" s="1">
        <f t="shared" si="273"/>
        <v>13763.974767071068</v>
      </c>
      <c r="FS29" s="1">
        <f t="shared" si="273"/>
        <v>13901.614514741779</v>
      </c>
      <c r="FT29" s="1">
        <f t="shared" si="273"/>
        <v>14040.630659889197</v>
      </c>
      <c r="FU29" s="1">
        <f t="shared" si="273"/>
        <v>14181.036966488089</v>
      </c>
      <c r="FV29" s="1">
        <f t="shared" si="273"/>
        <v>14322.84733615297</v>
      </c>
      <c r="FW29" s="1">
        <f t="shared" si="273"/>
        <v>14466.075809514501</v>
      </c>
      <c r="FX29" s="1">
        <f t="shared" si="273"/>
        <v>14610.736567609647</v>
      </c>
      <c r="FY29" s="1">
        <f t="shared" si="273"/>
        <v>14756.843933285743</v>
      </c>
      <c r="FZ29" s="1">
        <f t="shared" si="273"/>
        <v>14904.412372618601</v>
      </c>
      <c r="GA29" s="1">
        <f t="shared" si="273"/>
        <v>15053.456496344787</v>
      </c>
      <c r="GB29" s="1">
        <f t="shared" si="273"/>
        <v>15203.991061308234</v>
      </c>
      <c r="GC29" s="1">
        <f t="shared" si="273"/>
        <v>15356.030971921316</v>
      </c>
      <c r="GD29" s="1">
        <f t="shared" si="273"/>
        <v>15509.591281640529</v>
      </c>
      <c r="GE29" s="1">
        <f t="shared" si="273"/>
        <v>15664.687194456934</v>
      </c>
      <c r="GF29" s="1">
        <f t="shared" si="273"/>
        <v>15821.334066401503</v>
      </c>
      <c r="GG29" s="1">
        <f t="shared" si="273"/>
        <v>15979.547407065518</v>
      </c>
      <c r="GH29" s="1">
        <f t="shared" si="273"/>
        <v>16139.342881136174</v>
      </c>
      <c r="GI29" s="1">
        <f t="shared" si="273"/>
        <v>16300.736309947535</v>
      </c>
      <c r="GJ29" s="1">
        <f t="shared" si="273"/>
        <v>16463.743673047011</v>
      </c>
      <c r="GK29" s="1">
        <f t="shared" si="273"/>
        <v>16628.381109777481</v>
      </c>
      <c r="GL29" s="1">
        <f t="shared" si="273"/>
        <v>16794.664920875257</v>
      </c>
      <c r="GM29" s="1">
        <f t="shared" si="273"/>
        <v>16962.611570084009</v>
      </c>
      <c r="GN29" s="1">
        <f t="shared" si="273"/>
        <v>17132.23768578485</v>
      </c>
      <c r="GO29" s="1">
        <f t="shared" si="273"/>
        <v>17303.5600626427</v>
      </c>
      <c r="GP29" s="1">
        <f t="shared" si="273"/>
        <v>17476.595663269127</v>
      </c>
      <c r="GQ29" s="1">
        <f t="shared" si="273"/>
        <v>17651.361619901818</v>
      </c>
      <c r="GR29" s="1">
        <f t="shared" si="273"/>
        <v>17827.875236100837</v>
      </c>
      <c r="GS29" s="1">
        <f t="shared" si="273"/>
        <v>18006.153988461847</v>
      </c>
      <c r="GT29" s="1">
        <f t="shared" si="273"/>
        <v>18186.215528346467</v>
      </c>
      <c r="GU29" s="1">
        <f t="shared" si="273"/>
        <v>18368.077683629934</v>
      </c>
      <c r="GV29" s="1">
        <f t="shared" si="273"/>
        <v>18551.758460466233</v>
      </c>
      <c r="GW29" s="1">
        <f t="shared" si="273"/>
        <v>18737.276045070896</v>
      </c>
      <c r="GX29" s="1">
        <f t="shared" si="273"/>
        <v>18924.648805521603</v>
      </c>
      <c r="GY29" s="1">
        <f t="shared" si="273"/>
        <v>19113.895293576821</v>
      </c>
      <c r="GZ29" s="1">
        <f t="shared" si="273"/>
        <v>19305.03424651259</v>
      </c>
      <c r="HA29" s="1">
        <f t="shared" si="273"/>
        <v>19498.084588977716</v>
      </c>
      <c r="HB29" s="1">
        <f t="shared" si="273"/>
        <v>19693.065434867494</v>
      </c>
      <c r="HC29" s="1">
        <f t="shared" si="273"/>
        <v>19889.996089216169</v>
      </c>
      <c r="HD29" s="1">
        <f t="shared" si="273"/>
        <v>20088.896050108331</v>
      </c>
      <c r="HE29" s="1">
        <f t="shared" si="273"/>
        <v>20289.785010609416</v>
      </c>
      <c r="HF29" s="1">
        <f t="shared" si="273"/>
        <v>20492.682860715511</v>
      </c>
      <c r="HG29" s="1">
        <f t="shared" si="273"/>
        <v>20697.609689322668</v>
      </c>
      <c r="HH29" s="1">
        <f t="shared" si="273"/>
        <v>20904.585786215895</v>
      </c>
      <c r="HI29" s="1">
        <f t="shared" si="273"/>
        <v>21113.631644078054</v>
      </c>
      <c r="HJ29" s="1">
        <f t="shared" si="273"/>
        <v>21324.767960518835</v>
      </c>
      <c r="HK29" s="1">
        <f t="shared" si="273"/>
        <v>21538.015640124024</v>
      </c>
      <c r="HL29" s="1">
        <f t="shared" si="273"/>
        <v>21753.395796525263</v>
      </c>
      <c r="HM29" s="1">
        <f t="shared" si="273"/>
        <v>21970.929754490517</v>
      </c>
      <c r="HN29" s="1">
        <f t="shared" si="273"/>
        <v>22190.639052035422</v>
      </c>
      <c r="HO29" s="1">
        <f t="shared" si="273"/>
        <v>22412.545442555776</v>
      </c>
      <c r="HP29" s="1">
        <f t="shared" si="273"/>
        <v>22636.670896981333</v>
      </c>
      <c r="HQ29" s="1">
        <f t="shared" si="273"/>
        <v>22863.037605951147</v>
      </c>
      <c r="HR29" s="1">
        <f t="shared" ref="HR29:HW29" si="274">+HQ29*(1+$AJ$33)</f>
        <v>23091.667982010658</v>
      </c>
      <c r="HS29" s="1">
        <f t="shared" si="274"/>
        <v>23322.584661830766</v>
      </c>
      <c r="HT29" s="1">
        <f t="shared" si="274"/>
        <v>23555.810508449074</v>
      </c>
      <c r="HU29" s="1">
        <f t="shared" si="274"/>
        <v>23791.368613533567</v>
      </c>
      <c r="HV29" s="1">
        <f t="shared" si="274"/>
        <v>24029.282299668903</v>
      </c>
      <c r="HW29" s="1">
        <f t="shared" si="274"/>
        <v>24269.575122665592</v>
      </c>
      <c r="HX29" s="1">
        <f t="shared" ref="HX29:IA29" si="275">+HW29*(1+$AJ$33)</f>
        <v>24512.270873892248</v>
      </c>
      <c r="HY29" s="1">
        <f t="shared" si="275"/>
        <v>24757.393582631172</v>
      </c>
      <c r="HZ29" s="1">
        <f t="shared" si="275"/>
        <v>25004.967518457484</v>
      </c>
      <c r="IA29" s="1">
        <f t="shared" si="275"/>
        <v>25255.017193642059</v>
      </c>
    </row>
    <row r="33" spans="2:36" s="4" customFormat="1">
      <c r="B33" s="1" t="s">
        <v>21</v>
      </c>
      <c r="G33" s="8">
        <f t="shared" ref="G33:K33" si="276">+G15/C15-1</f>
        <v>0.87333639284075248</v>
      </c>
      <c r="H33" s="8">
        <f t="shared" si="276"/>
        <v>0.91583297085689419</v>
      </c>
      <c r="I33" s="8">
        <f t="shared" si="276"/>
        <v>0.98110831234256923</v>
      </c>
      <c r="J33" s="8">
        <f t="shared" si="276"/>
        <v>0.78465961061021861</v>
      </c>
      <c r="K33" s="8">
        <f t="shared" si="276"/>
        <v>0.76457618814306705</v>
      </c>
      <c r="T33" s="4">
        <f t="shared" ref="T33" si="277">+T15/S15-1</f>
        <v>0.26335057371507364</v>
      </c>
      <c r="U33" s="4">
        <f t="shared" ref="U33" si="278">+U15/T15-1</f>
        <v>0.71473866256725604</v>
      </c>
      <c r="V33" s="4">
        <f t="shared" ref="V33:Y38" si="279">+V15/U15-1</f>
        <v>0.34969462654787931</v>
      </c>
      <c r="W33" s="4">
        <f t="shared" si="279"/>
        <v>-7.9749252739953702E-2</v>
      </c>
      <c r="X33" s="4">
        <f t="shared" si="279"/>
        <v>0.87855821716966664</v>
      </c>
      <c r="AI33" s="4" t="s">
        <v>88</v>
      </c>
      <c r="AJ33" s="4">
        <v>0.01</v>
      </c>
    </row>
    <row r="34" spans="2:36" s="4" customFormat="1">
      <c r="B34" s="1" t="s">
        <v>22</v>
      </c>
      <c r="G34" s="4">
        <f>+G16/C16-1</f>
        <v>-0.58008776741634671</v>
      </c>
      <c r="H34" s="4">
        <f>+H16/D16-1</f>
        <v>-0.53921269453768694</v>
      </c>
      <c r="I34" s="4">
        <f>+I16/E16-1</f>
        <v>-0.44337882700110665</v>
      </c>
      <c r="J34" s="4">
        <f>+J16/F16-1</f>
        <v>-0.3532075471698114</v>
      </c>
      <c r="K34" s="4">
        <f>+K16/G16-1</f>
        <v>0.15937295885042468</v>
      </c>
      <c r="T34" s="4">
        <f t="shared" ref="T34" si="280">+T16/S16-1</f>
        <v>0.71937896896737241</v>
      </c>
      <c r="U34" s="4">
        <f t="shared" ref="U34" si="281">+U16/T16-1</f>
        <v>0.42720125786163532</v>
      </c>
      <c r="V34" s="4">
        <f t="shared" si="279"/>
        <v>0.50842789467885874</v>
      </c>
      <c r="W34" s="4">
        <f t="shared" si="279"/>
        <v>-0.10283377154542794</v>
      </c>
      <c r="X34" s="8">
        <f t="shared" si="279"/>
        <v>-0.49006838163464672</v>
      </c>
      <c r="AI34" s="4" t="s">
        <v>89</v>
      </c>
      <c r="AJ34" s="4">
        <v>7.0000000000000007E-2</v>
      </c>
    </row>
    <row r="35" spans="2:36" s="4" customFormat="1">
      <c r="B35" s="1" t="s">
        <v>26</v>
      </c>
      <c r="G35" s="4">
        <f t="shared" ref="G35:K35" si="282">+G17/C17-1</f>
        <v>-0.75232838909968958</v>
      </c>
      <c r="H35" s="4">
        <f t="shared" si="282"/>
        <v>-0.72450090744101625</v>
      </c>
      <c r="I35" s="4">
        <f t="shared" si="282"/>
        <v>-0.73238546603475507</v>
      </c>
      <c r="J35" s="4">
        <f t="shared" si="282"/>
        <v>-0.37764705882352934</v>
      </c>
      <c r="K35" s="4">
        <f t="shared" si="282"/>
        <v>0.9275766016713094</v>
      </c>
      <c r="T35" s="4">
        <f t="shared" ref="T35" si="283">+T17/S17-1</f>
        <v>5.2365452074708552E-2</v>
      </c>
      <c r="U35" s="4">
        <f t="shared" ref="U35" si="284">+U17/T17-1</f>
        <v>0.36870203536870205</v>
      </c>
      <c r="V35" s="4">
        <f t="shared" si="279"/>
        <v>0.3213066796684545</v>
      </c>
      <c r="W35" s="4">
        <f t="shared" si="279"/>
        <v>-2.9612546125461159E-2</v>
      </c>
      <c r="X35" s="8">
        <f t="shared" si="279"/>
        <v>-0.67848654815096499</v>
      </c>
      <c r="AI35" s="4" t="s">
        <v>90</v>
      </c>
      <c r="AJ35" s="15">
        <f>NPV(AJ34,Y29:IA29)</f>
        <v>40189.572907846472</v>
      </c>
    </row>
    <row r="36" spans="2:36" s="4" customFormat="1">
      <c r="B36" s="1" t="s">
        <v>23</v>
      </c>
      <c r="G36" s="4">
        <f t="shared" ref="G36:K36" si="285">+G18/C18-1</f>
        <v>-0.70443349753694573</v>
      </c>
      <c r="H36" s="4">
        <f t="shared" si="285"/>
        <v>-0.46988670244484187</v>
      </c>
      <c r="I36" s="4">
        <f t="shared" si="285"/>
        <v>-0.42797866034380549</v>
      </c>
      <c r="J36" s="4">
        <f t="shared" si="285"/>
        <v>-0.3835997220291868</v>
      </c>
      <c r="K36" s="4">
        <f t="shared" si="285"/>
        <v>0.50238095238095237</v>
      </c>
      <c r="T36" s="4">
        <f t="shared" ref="T36" si="286">+T18/S18-1</f>
        <v>-0.32054503000029555</v>
      </c>
      <c r="U36" s="4">
        <f t="shared" ref="U36" si="287">+U18/T18-1</f>
        <v>0.21802679658952484</v>
      </c>
      <c r="V36" s="4">
        <f t="shared" si="279"/>
        <v>1.571428571428557E-3</v>
      </c>
      <c r="W36" s="4">
        <f t="shared" si="279"/>
        <v>-0.11225217515333052</v>
      </c>
      <c r="X36" s="8">
        <f t="shared" si="279"/>
        <v>-0.49212724935732644</v>
      </c>
      <c r="AI36" s="4" t="s">
        <v>91</v>
      </c>
      <c r="AJ36" s="3">
        <f>+Main!I5</f>
        <v>862.2</v>
      </c>
    </row>
    <row r="37" spans="2:36" s="4" customFormat="1">
      <c r="B37" s="6" t="s">
        <v>24</v>
      </c>
      <c r="G37" s="4">
        <f t="shared" ref="G37:K37" si="288">+G19/C19-1</f>
        <v>-0.13101903695408734</v>
      </c>
      <c r="H37" s="4">
        <f t="shared" si="288"/>
        <v>-0.30852994555353896</v>
      </c>
      <c r="I37" s="4">
        <f t="shared" si="288"/>
        <v>-0.2215962441314554</v>
      </c>
      <c r="J37" s="4">
        <f t="shared" si="288"/>
        <v>4.1312272174969245E-2</v>
      </c>
      <c r="K37" s="4">
        <f t="shared" si="288"/>
        <v>-2.448453608247414E-2</v>
      </c>
      <c r="T37" s="4">
        <f t="shared" ref="T37" si="289">+T19/S19-1</f>
        <v>0.31081981781826262</v>
      </c>
      <c r="U37" s="4">
        <f t="shared" ref="U37" si="290">+U19/T19-1</f>
        <v>1.1152542372881356</v>
      </c>
      <c r="V37" s="4">
        <f t="shared" si="279"/>
        <v>0.42828525641025639</v>
      </c>
      <c r="W37" s="4">
        <f t="shared" si="279"/>
        <v>8.9200561009817658E-2</v>
      </c>
      <c r="X37" s="8">
        <f t="shared" si="279"/>
        <v>-0.16971413855266559</v>
      </c>
      <c r="AI37" s="4" t="s">
        <v>92</v>
      </c>
      <c r="AJ37" s="3">
        <f>+AJ35/AJ36</f>
        <v>46.612819424549372</v>
      </c>
    </row>
    <row r="38" spans="2:36" s="4" customFormat="1">
      <c r="B38" s="5" t="s">
        <v>25</v>
      </c>
      <c r="G38" s="4">
        <f t="shared" ref="G38:N38" si="291">+G20/C20-1</f>
        <v>-0.12166149655746406</v>
      </c>
      <c r="H38" s="4">
        <f t="shared" si="291"/>
        <v>-5.0712208218360755E-2</v>
      </c>
      <c r="I38" s="4">
        <f t="shared" si="291"/>
        <v>6.8729733540110027E-2</v>
      </c>
      <c r="J38" s="4">
        <f t="shared" si="291"/>
        <v>0.27402733964248149</v>
      </c>
      <c r="K38" s="4">
        <f t="shared" si="291"/>
        <v>0.63261262813334507</v>
      </c>
      <c r="L38" s="4">
        <f t="shared" si="291"/>
        <v>0.48896221227119163</v>
      </c>
      <c r="M38" s="4">
        <f t="shared" si="291"/>
        <v>0.2501154277422335</v>
      </c>
      <c r="N38" s="4">
        <f t="shared" si="291"/>
        <v>4.2863431275448782E-2</v>
      </c>
      <c r="T38" s="4">
        <f t="shared" ref="T38" si="292">+T20/S20-1</f>
        <v>9.993438701878099E-2</v>
      </c>
      <c r="U38" s="4">
        <f t="shared" ref="U38" si="293">+U20/T20-1</f>
        <v>0.50304826703492922</v>
      </c>
      <c r="V38" s="4">
        <f t="shared" si="279"/>
        <v>0.32655073503047682</v>
      </c>
      <c r="W38" s="4">
        <f t="shared" si="279"/>
        <v>-6.9582404216501192E-2</v>
      </c>
      <c r="X38" s="4">
        <f t="shared" si="279"/>
        <v>4.7134012382664237E-2</v>
      </c>
      <c r="Y38" s="4">
        <f t="shared" si="279"/>
        <v>0.31451459088308242</v>
      </c>
      <c r="Z38" s="4">
        <f t="shared" ref="Z38" si="294">+Z20/Y20-1</f>
        <v>0.19999999999999996</v>
      </c>
      <c r="AA38" s="4">
        <f t="shared" ref="AA38" si="295">+AA20/Z20-1</f>
        <v>0.19999999999999996</v>
      </c>
      <c r="AB38" s="4">
        <f t="shared" ref="AB38" si="296">+AB20/AA20-1</f>
        <v>0.19999999999999996</v>
      </c>
      <c r="AC38" s="4">
        <f t="shared" ref="AC38" si="297">+AC20/AB20-1</f>
        <v>0.19999999999999996</v>
      </c>
      <c r="AD38" s="4">
        <f t="shared" ref="AD38" si="298">+AD20/AC20-1</f>
        <v>0.19999999999999996</v>
      </c>
      <c r="AE38" s="4">
        <f t="shared" ref="AE38" si="299">+AE20/AD20-1</f>
        <v>0.19999999999999996</v>
      </c>
      <c r="AF38" s="4">
        <f t="shared" ref="AF38" si="300">+AF20/AE20-1</f>
        <v>0.19999999999999996</v>
      </c>
      <c r="AG38" s="4">
        <f t="shared" ref="AG38" si="301">+AG20/AF20-1</f>
        <v>0.19999999999999996</v>
      </c>
      <c r="AI38" s="4" t="s">
        <v>93</v>
      </c>
      <c r="AJ38" s="16">
        <f>+Main!I4</f>
        <v>122.82</v>
      </c>
    </row>
    <row r="39" spans="2:36" s="4" customFormat="1">
      <c r="B39" s="4" t="s">
        <v>73</v>
      </c>
      <c r="C39" s="4">
        <f>+C23/C$20</f>
        <v>0.36369826738291594</v>
      </c>
      <c r="D39" s="4">
        <f t="shared" ref="D39:I39" si="302">+D23/D$20</f>
        <v>0.35409053620702513</v>
      </c>
      <c r="E39" s="4">
        <f t="shared" si="302"/>
        <v>0.33913717749894268</v>
      </c>
      <c r="F39" s="4">
        <f t="shared" si="302"/>
        <v>0.32218717139852804</v>
      </c>
      <c r="G39" s="4">
        <f t="shared" si="302"/>
        <v>0.41011284348350424</v>
      </c>
      <c r="H39" s="4">
        <f t="shared" si="302"/>
        <v>0.38235525178725743</v>
      </c>
      <c r="I39" s="4">
        <f t="shared" si="302"/>
        <v>0.32227425631554651</v>
      </c>
      <c r="J39" s="4">
        <f t="shared" ref="J39" si="303">+J23/J$20</f>
        <v>0.27456806426763519</v>
      </c>
      <c r="K39" s="4">
        <f t="shared" ref="K39:L39" si="304">+K23/K$20</f>
        <v>0.26787315992191207</v>
      </c>
      <c r="L39" s="4">
        <f t="shared" si="304"/>
        <v>0.26787315992191207</v>
      </c>
      <c r="M39" s="4">
        <f t="shared" ref="M39:N39" si="305">+M23/M$20</f>
        <v>0.26787315992191207</v>
      </c>
      <c r="N39" s="4">
        <f t="shared" si="305"/>
        <v>0.26787315992191207</v>
      </c>
      <c r="AI39" s="17" t="s">
        <v>94</v>
      </c>
      <c r="AJ39" s="17">
        <f>+AJ37/AJ38-1</f>
        <v>-0.62047859123473881</v>
      </c>
    </row>
    <row r="41" spans="2:36">
      <c r="AI41" s="1" t="s">
        <v>5</v>
      </c>
      <c r="AJ41" s="1">
        <f>+Main!I9</f>
        <v>109242.10400000001</v>
      </c>
    </row>
    <row r="42" spans="2:36">
      <c r="AJ42" s="1">
        <f>+AJ41/Y20</f>
        <v>14.409605867145045</v>
      </c>
    </row>
    <row r="43" spans="2:36">
      <c r="B43" s="1" t="s">
        <v>69</v>
      </c>
      <c r="C43" s="1">
        <v>208.4</v>
      </c>
      <c r="D43" s="1">
        <v>112.5</v>
      </c>
      <c r="E43" s="5">
        <v>503</v>
      </c>
      <c r="F43" s="1">
        <v>546.6</v>
      </c>
      <c r="G43" s="1">
        <v>324.5</v>
      </c>
      <c r="H43" s="1">
        <v>306.39999999999998</v>
      </c>
      <c r="I43" s="1">
        <v>536.29999999999995</v>
      </c>
      <c r="J43" s="1">
        <f>1681.2-SUM(G43:I43)</f>
        <v>514.00000000000023</v>
      </c>
    </row>
    <row r="44" spans="2:36">
      <c r="B44" s="1" t="s">
        <v>70</v>
      </c>
      <c r="C44" s="1">
        <f>+-99.8-2.8</f>
        <v>-102.6</v>
      </c>
      <c r="D44" s="1">
        <f>+-111.1-0.2</f>
        <v>-111.3</v>
      </c>
      <c r="E44" s="1">
        <f>+-54.4-0.3</f>
        <v>-54.699999999999996</v>
      </c>
      <c r="F44" s="1">
        <f>+-71-10.6</f>
        <v>-81.599999999999994</v>
      </c>
      <c r="G44" s="1">
        <f>+-91.5-0.5</f>
        <v>-92</v>
      </c>
      <c r="H44" s="1">
        <f>+-48.2-5.2</f>
        <v>-53.400000000000006</v>
      </c>
      <c r="I44" s="1">
        <f>+-75-0.5</f>
        <v>-75.5</v>
      </c>
      <c r="J44" s="1">
        <f>+-284.6-SUM(G44:I44)</f>
        <v>-63.700000000000017</v>
      </c>
    </row>
    <row r="45" spans="2:36" s="5" customFormat="1">
      <c r="B45" s="5" t="s">
        <v>71</v>
      </c>
      <c r="C45" s="5">
        <f t="shared" ref="C45:H45" si="306">SUM(C43:C44)</f>
        <v>105.80000000000001</v>
      </c>
      <c r="D45" s="5">
        <f t="shared" si="306"/>
        <v>1.2000000000000028</v>
      </c>
      <c r="E45" s="5">
        <f t="shared" si="306"/>
        <v>448.3</v>
      </c>
      <c r="F45" s="5">
        <f t="shared" si="306"/>
        <v>465</v>
      </c>
      <c r="G45" s="5">
        <f t="shared" si="306"/>
        <v>232.5</v>
      </c>
      <c r="H45" s="5">
        <f t="shared" si="306"/>
        <v>252.99999999999997</v>
      </c>
      <c r="I45" s="5">
        <f>SUM(I43:I44)</f>
        <v>460.79999999999995</v>
      </c>
      <c r="J45" s="5">
        <f>SUM(J43:J44)</f>
        <v>450.30000000000018</v>
      </c>
    </row>
    <row r="47" spans="2:36">
      <c r="B47" s="1" t="s">
        <v>72</v>
      </c>
      <c r="F47" s="1">
        <f t="shared" ref="F47:H47" si="307">SUM(C45:F45)</f>
        <v>1020.3000000000001</v>
      </c>
      <c r="G47" s="1">
        <f t="shared" si="307"/>
        <v>1147</v>
      </c>
      <c r="H47" s="1">
        <f t="shared" si="307"/>
        <v>1398.8</v>
      </c>
      <c r="I47" s="1">
        <f>SUM(F45:I45)</f>
        <v>1411.3</v>
      </c>
      <c r="J47" s="1">
        <f>SUM(G45:J45)</f>
        <v>1396.6000000000001</v>
      </c>
    </row>
    <row r="48" spans="2:36">
      <c r="F48" s="1">
        <f t="shared" ref="F48:H48" si="308">+SUM(C29:F29)</f>
        <v>-802.3</v>
      </c>
      <c r="G48" s="1">
        <f t="shared" si="308"/>
        <v>-904.80000000000018</v>
      </c>
      <c r="H48" s="1">
        <f t="shared" si="308"/>
        <v>-928.60000000000025</v>
      </c>
      <c r="I48" s="1">
        <f>+SUM(F29:I29)</f>
        <v>-1085.7000000000003</v>
      </c>
      <c r="J48" s="1">
        <f>+SUM(G29:J29)</f>
        <v>-531.10000000000093</v>
      </c>
    </row>
  </sheetData>
  <pageMargins left="0.7" right="0.7" top="0.75" bottom="0.75" header="0.3" footer="0.3"/>
  <ignoredErrors>
    <ignoredError sqref="U20 S20:T20" formulaRange="1"/>
    <ignoredError sqref="F22:F29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 Brannon</cp:lastModifiedBy>
  <dcterms:created xsi:type="dcterms:W3CDTF">2025-02-07T03:15:52Z</dcterms:created>
  <dcterms:modified xsi:type="dcterms:W3CDTF">2025-08-17T01:08:55Z</dcterms:modified>
</cp:coreProperties>
</file>