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0D2D8096-A764-A04D-BE7D-023E2889A976}" xr6:coauthVersionLast="47" xr6:coauthVersionMax="47" xr10:uidLastSave="{00000000-0000-0000-0000-000000000000}"/>
  <bookViews>
    <workbookView xWindow="7460" yWindow="560" windowWidth="32260" windowHeight="24440" activeTab="1" xr2:uid="{4BC02444-90DA-5044-8491-8B526222F96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B4" i="2"/>
  <c r="AD4" i="2" s="1"/>
  <c r="AE4" i="2" s="1"/>
  <c r="AF4" i="2" s="1"/>
  <c r="AG4" i="2" s="1"/>
  <c r="AH4" i="2" s="1"/>
  <c r="AI4" i="2" s="1"/>
  <c r="AJ4" i="2" s="1"/>
  <c r="AA4" i="2"/>
  <c r="AA26" i="2"/>
  <c r="AB11" i="2" s="1"/>
  <c r="AB26" i="2"/>
  <c r="AC26" i="2" s="1"/>
  <c r="AD26" i="2" s="1"/>
  <c r="AE26" i="2" s="1"/>
  <c r="AF26" i="2" s="1"/>
  <c r="AG26" i="2" s="1"/>
  <c r="AH26" i="2" s="1"/>
  <c r="AI26" i="2" s="1"/>
  <c r="AJ26" i="2" s="1"/>
  <c r="Z26" i="2"/>
  <c r="M26" i="2"/>
  <c r="L23" i="2"/>
  <c r="L22" i="2"/>
  <c r="K22" i="2"/>
  <c r="J22" i="2"/>
  <c r="I22" i="2"/>
  <c r="H22" i="2"/>
  <c r="G22" i="2"/>
  <c r="L21" i="2"/>
  <c r="K21" i="2"/>
  <c r="I21" i="2"/>
  <c r="H21" i="2"/>
  <c r="G21" i="2"/>
  <c r="M22" i="2"/>
  <c r="M21" i="2"/>
  <c r="M48" i="2"/>
  <c r="M50" i="2" s="1"/>
  <c r="M38" i="2"/>
  <c r="AN28" i="2"/>
  <c r="AN30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H17" i="2"/>
  <c r="N5" i="2"/>
  <c r="Y22" i="2"/>
  <c r="Y21" i="2"/>
  <c r="Z22" i="2"/>
  <c r="Z21" i="2"/>
  <c r="F16" i="2"/>
  <c r="F14" i="2"/>
  <c r="F12" i="2"/>
  <c r="F11" i="2"/>
  <c r="F9" i="2"/>
  <c r="F8" i="2"/>
  <c r="F7" i="2"/>
  <c r="F6" i="2"/>
  <c r="F4" i="2"/>
  <c r="F3" i="2"/>
  <c r="J16" i="2"/>
  <c r="J14" i="2"/>
  <c r="J12" i="2"/>
  <c r="J11" i="2"/>
  <c r="J9" i="2"/>
  <c r="J8" i="2"/>
  <c r="J7" i="2"/>
  <c r="J6" i="2"/>
  <c r="J4" i="2"/>
  <c r="J3" i="2"/>
  <c r="J21" i="2" s="1"/>
  <c r="X5" i="2"/>
  <c r="X19" i="2" s="1"/>
  <c r="Y5" i="2"/>
  <c r="Y19" i="2" s="1"/>
  <c r="Z5" i="2"/>
  <c r="Z19" i="2" s="1"/>
  <c r="C5" i="2"/>
  <c r="C19" i="2" s="1"/>
  <c r="D5" i="2"/>
  <c r="D19" i="2" s="1"/>
  <c r="E5" i="2"/>
  <c r="E19" i="2" s="1"/>
  <c r="G5" i="2"/>
  <c r="G10" i="2" s="1"/>
  <c r="G13" i="2" s="1"/>
  <c r="G15" i="2" s="1"/>
  <c r="G17" i="2" s="1"/>
  <c r="K5" i="2"/>
  <c r="K19" i="2" s="1"/>
  <c r="H5" i="2"/>
  <c r="H10" i="2" s="1"/>
  <c r="H15" i="2" s="1"/>
  <c r="L5" i="2"/>
  <c r="L19" i="2" s="1"/>
  <c r="I5" i="2"/>
  <c r="I19" i="2" s="1"/>
  <c r="M5" i="2"/>
  <c r="M19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K6" i="1"/>
  <c r="K5" i="1"/>
  <c r="K8" i="1" s="1"/>
  <c r="Y23" i="2" l="1"/>
  <c r="H20" i="2"/>
  <c r="G23" i="2"/>
  <c r="H23" i="2"/>
  <c r="I23" i="2"/>
  <c r="M23" i="2"/>
  <c r="AC11" i="2"/>
  <c r="AA5" i="2"/>
  <c r="K23" i="2"/>
  <c r="F5" i="2"/>
  <c r="F19" i="2" s="1"/>
  <c r="N6" i="2"/>
  <c r="N7" i="2"/>
  <c r="N8" i="2"/>
  <c r="Z23" i="2"/>
  <c r="N9" i="2"/>
  <c r="Y10" i="2"/>
  <c r="F10" i="2" s="1"/>
  <c r="G20" i="2"/>
  <c r="J5" i="2"/>
  <c r="X10" i="2"/>
  <c r="Z10" i="2"/>
  <c r="C10" i="2"/>
  <c r="D10" i="2"/>
  <c r="E10" i="2"/>
  <c r="H19" i="2"/>
  <c r="G19" i="2"/>
  <c r="K10" i="2"/>
  <c r="L10" i="2"/>
  <c r="M10" i="2"/>
  <c r="I10" i="2"/>
  <c r="J19" i="2" l="1"/>
  <c r="J23" i="2"/>
  <c r="N10" i="2"/>
  <c r="F20" i="2"/>
  <c r="AA23" i="2"/>
  <c r="AA9" i="2"/>
  <c r="AB5" i="2"/>
  <c r="AA8" i="2"/>
  <c r="AB8" i="2" s="1"/>
  <c r="AA7" i="2"/>
  <c r="AA6" i="2"/>
  <c r="N23" i="2"/>
  <c r="AD11" i="2"/>
  <c r="N12" i="2"/>
  <c r="N11" i="2"/>
  <c r="I13" i="2"/>
  <c r="I15" i="2" s="1"/>
  <c r="I17" i="2" s="1"/>
  <c r="I20" i="2"/>
  <c r="D20" i="2"/>
  <c r="D13" i="2"/>
  <c r="D15" i="2" s="1"/>
  <c r="D17" i="2" s="1"/>
  <c r="J10" i="2"/>
  <c r="J20" i="2" s="1"/>
  <c r="L13" i="2"/>
  <c r="L15" i="2" s="1"/>
  <c r="L17" i="2" s="1"/>
  <c r="L20" i="2"/>
  <c r="M13" i="2"/>
  <c r="M15" i="2" s="1"/>
  <c r="M17" i="2" s="1"/>
  <c r="N17" i="2" s="1"/>
  <c r="M20" i="2"/>
  <c r="K13" i="2"/>
  <c r="K15" i="2" s="1"/>
  <c r="K17" i="2" s="1"/>
  <c r="K20" i="2"/>
  <c r="X20" i="2"/>
  <c r="X13" i="2"/>
  <c r="X15" i="2" s="1"/>
  <c r="Y20" i="2"/>
  <c r="Y13" i="2"/>
  <c r="Z20" i="2"/>
  <c r="Z13" i="2"/>
  <c r="C20" i="2"/>
  <c r="C13" i="2"/>
  <c r="C15" i="2" s="1"/>
  <c r="C17" i="2" s="1"/>
  <c r="E20" i="2"/>
  <c r="E13" i="2"/>
  <c r="E15" i="2" s="1"/>
  <c r="E17" i="2" s="1"/>
  <c r="AB23" i="2" l="1"/>
  <c r="AB7" i="2"/>
  <c r="AC5" i="2"/>
  <c r="AB9" i="2"/>
  <c r="AB6" i="2"/>
  <c r="AB19" i="2" s="1"/>
  <c r="AA19" i="2"/>
  <c r="AA10" i="2"/>
  <c r="N13" i="2"/>
  <c r="AA11" i="2"/>
  <c r="AE11" i="2"/>
  <c r="N14" i="2"/>
  <c r="N15" i="2"/>
  <c r="N16" i="2" s="1"/>
  <c r="Y15" i="2"/>
  <c r="F15" i="2" s="1"/>
  <c r="F17" i="2" s="1"/>
  <c r="F13" i="2"/>
  <c r="Z15" i="2"/>
  <c r="J15" i="2" s="1"/>
  <c r="J17" i="2" s="1"/>
  <c r="J13" i="2"/>
  <c r="AB10" i="2" l="1"/>
  <c r="AD5" i="2"/>
  <c r="AC7" i="2"/>
  <c r="AD7" i="2" s="1"/>
  <c r="AC8" i="2"/>
  <c r="AD8" i="2" s="1"/>
  <c r="AC9" i="2"/>
  <c r="AD9" i="2" s="1"/>
  <c r="AC6" i="2"/>
  <c r="AC10" i="2" s="1"/>
  <c r="AC23" i="2"/>
  <c r="AA20" i="2"/>
  <c r="AA13" i="2"/>
  <c r="AA14" i="2" s="1"/>
  <c r="AA15" i="2" s="1"/>
  <c r="AF11" i="2"/>
  <c r="AC20" i="2" l="1"/>
  <c r="AC13" i="2"/>
  <c r="AC19" i="2"/>
  <c r="AE5" i="2"/>
  <c r="AD23" i="2"/>
  <c r="AD6" i="2"/>
  <c r="AD19" i="2" s="1"/>
  <c r="AD10" i="2"/>
  <c r="AB20" i="2"/>
  <c r="AB13" i="2"/>
  <c r="AG11" i="2"/>
  <c r="AD20" i="2" l="1"/>
  <c r="AD13" i="2"/>
  <c r="AF5" i="2"/>
  <c r="AE9" i="2"/>
  <c r="AF9" i="2" s="1"/>
  <c r="AE23" i="2"/>
  <c r="AE7" i="2"/>
  <c r="AE8" i="2"/>
  <c r="AE6" i="2"/>
  <c r="AE19" i="2" s="1"/>
  <c r="AB14" i="2"/>
  <c r="AC14" i="2" s="1"/>
  <c r="AC15" i="2" s="1"/>
  <c r="AB15" i="2"/>
  <c r="AH11" i="2"/>
  <c r="AG5" i="2" l="1"/>
  <c r="AF23" i="2"/>
  <c r="AF7" i="2"/>
  <c r="AF8" i="2"/>
  <c r="AF6" i="2"/>
  <c r="AF19" i="2" s="1"/>
  <c r="AF10" i="2"/>
  <c r="AD14" i="2"/>
  <c r="AD15" i="2" s="1"/>
  <c r="AE10" i="2"/>
  <c r="AI11" i="2"/>
  <c r="AE20" i="2" l="1"/>
  <c r="AE13" i="2"/>
  <c r="AE14" i="2" s="1"/>
  <c r="AE15" i="2" s="1"/>
  <c r="AF20" i="2"/>
  <c r="AF13" i="2"/>
  <c r="AF14" i="2" s="1"/>
  <c r="AF15" i="2" s="1"/>
  <c r="AH5" i="2"/>
  <c r="AG9" i="2"/>
  <c r="AG23" i="2"/>
  <c r="AG8" i="2"/>
  <c r="AH8" i="2" s="1"/>
  <c r="AG7" i="2"/>
  <c r="AG6" i="2"/>
  <c r="AG19" i="2" s="1"/>
  <c r="AJ11" i="2"/>
  <c r="AI5" i="2" l="1"/>
  <c r="AH23" i="2"/>
  <c r="AH7" i="2"/>
  <c r="AH9" i="2"/>
  <c r="AH6" i="2"/>
  <c r="AH19" i="2" s="1"/>
  <c r="AH10" i="2"/>
  <c r="AH20" i="2" s="1"/>
  <c r="AG10" i="2"/>
  <c r="AH13" i="2"/>
  <c r="AG20" i="2" l="1"/>
  <c r="AG13" i="2"/>
  <c r="AG14" i="2" s="1"/>
  <c r="AG15" i="2" s="1"/>
  <c r="AJ5" i="2"/>
  <c r="AI7" i="2"/>
  <c r="AI23" i="2"/>
  <c r="AI8" i="2"/>
  <c r="AI9" i="2"/>
  <c r="AI6" i="2"/>
  <c r="AI19" i="2" s="1"/>
  <c r="AH14" i="2"/>
  <c r="AH15" i="2" s="1"/>
  <c r="AJ8" i="2" l="1"/>
  <c r="AJ7" i="2"/>
  <c r="AJ23" i="2"/>
  <c r="AJ9" i="2"/>
  <c r="AJ6" i="2"/>
  <c r="AJ10" i="2"/>
  <c r="AJ20" i="2" s="1"/>
  <c r="AJ19" i="2"/>
  <c r="AI10" i="2"/>
  <c r="AI20" i="2" l="1"/>
  <c r="AI13" i="2"/>
  <c r="AI14" i="2" s="1"/>
  <c r="AI15" i="2" s="1"/>
  <c r="AJ13" i="2"/>
  <c r="AJ14" i="2" s="1"/>
  <c r="AJ15" i="2" s="1"/>
  <c r="AK15" i="2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HQ15" i="2" s="1"/>
  <c r="HR15" i="2" s="1"/>
  <c r="HS15" i="2" s="1"/>
  <c r="HT15" i="2" s="1"/>
  <c r="HU15" i="2" s="1"/>
  <c r="HV15" i="2" s="1"/>
  <c r="HW15" i="2" s="1"/>
  <c r="HX15" i="2" s="1"/>
  <c r="HY15" i="2" s="1"/>
  <c r="HZ15" i="2" s="1"/>
  <c r="IA15" i="2" s="1"/>
  <c r="IB15" i="2" s="1"/>
  <c r="IC15" i="2" s="1"/>
  <c r="AN27" i="2" l="1"/>
  <c r="AN29" i="2" s="1"/>
  <c r="AN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Y23" authorId="0" shapeId="0" xr:uid="{604B99E6-D958-7D46-A12B-3D113E1AA266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Macro environment, mpacted demand for smartphones</t>
        </r>
      </text>
    </comment>
  </commentList>
</comments>
</file>

<file path=xl/sharedStrings.xml><?xml version="1.0" encoding="utf-8"?>
<sst xmlns="http://schemas.openxmlformats.org/spreadsheetml/2006/main" count="91" uniqueCount="84">
  <si>
    <t>P</t>
  </si>
  <si>
    <t>S</t>
  </si>
  <si>
    <t>MC</t>
  </si>
  <si>
    <t>C</t>
  </si>
  <si>
    <t>D</t>
  </si>
  <si>
    <t>EV</t>
  </si>
  <si>
    <t>Q324</t>
  </si>
  <si>
    <t>Q325</t>
  </si>
  <si>
    <t xml:space="preserve">CEO </t>
  </si>
  <si>
    <t xml:space="preserve">CFO 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</si>
  <si>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</si>
  <si>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</si>
  <si>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</si>
  <si>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</si>
  <si>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</si>
  <si>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</si>
  <si>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</si>
  <si>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</si>
  <si>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</si>
  <si>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Q425</t>
  </si>
  <si>
    <t>Equipment/Services</t>
  </si>
  <si>
    <t xml:space="preserve">Licensing </t>
  </si>
  <si>
    <t xml:space="preserve">Total Revenue </t>
  </si>
  <si>
    <t>Costs</t>
  </si>
  <si>
    <t>R&amp;D</t>
  </si>
  <si>
    <t>Sg&amp;a</t>
  </si>
  <si>
    <t>Other</t>
  </si>
  <si>
    <t>Operating Income</t>
  </si>
  <si>
    <t>Interest Expense</t>
  </si>
  <si>
    <t>Investment/other income</t>
  </si>
  <si>
    <t>EBT</t>
  </si>
  <si>
    <t>Taxes</t>
  </si>
  <si>
    <t>Net Income</t>
  </si>
  <si>
    <t>GM%</t>
  </si>
  <si>
    <t>System on Chip (Soc)</t>
  </si>
  <si>
    <t>cpu</t>
  </si>
  <si>
    <t>gpy</t>
  </si>
  <si>
    <t>modem</t>
  </si>
  <si>
    <t>dsp</t>
  </si>
  <si>
    <t>ai/ml cores</t>
  </si>
  <si>
    <t>image signalprocessor (isp)</t>
  </si>
  <si>
    <t>Modem - converting data into radiowaves that connect to towers</t>
  </si>
  <si>
    <t>OM%</t>
  </si>
  <si>
    <t>EPS</t>
  </si>
  <si>
    <t>NPV</t>
  </si>
  <si>
    <t>Shares</t>
  </si>
  <si>
    <t>Estimate</t>
  </si>
  <si>
    <t>Curr</t>
  </si>
  <si>
    <t>Upside</t>
  </si>
  <si>
    <t>Term</t>
  </si>
  <si>
    <t>Discount</t>
  </si>
  <si>
    <t xml:space="preserve">Cash </t>
  </si>
  <si>
    <t>Restricted Cash</t>
  </si>
  <si>
    <t>Securities</t>
  </si>
  <si>
    <t>A/R</t>
  </si>
  <si>
    <t>Inventories</t>
  </si>
  <si>
    <t>OCA</t>
  </si>
  <si>
    <t>Deferred TA</t>
  </si>
  <si>
    <t>PPE</t>
  </si>
  <si>
    <t>Goodwill</t>
  </si>
  <si>
    <t>Other intangibles</t>
  </si>
  <si>
    <t>OA</t>
  </si>
  <si>
    <t xml:space="preserve">Total Assets </t>
  </si>
  <si>
    <t>Trade A/P</t>
  </si>
  <si>
    <t>Payroll</t>
  </si>
  <si>
    <t>Unearned Rev</t>
  </si>
  <si>
    <t>Short term debt</t>
  </si>
  <si>
    <t>OCL</t>
  </si>
  <si>
    <t>LTD</t>
  </si>
  <si>
    <t xml:space="preserve">Other Liabilities </t>
  </si>
  <si>
    <t xml:space="preserve">Total Liabilities </t>
  </si>
  <si>
    <t xml:space="preserve">Equity </t>
  </si>
  <si>
    <t>TL + E</t>
  </si>
  <si>
    <t xml:space="preserve">Net Cash </t>
  </si>
  <si>
    <t>ROIC</t>
  </si>
  <si>
    <t>1G</t>
  </si>
  <si>
    <t>2G</t>
  </si>
  <si>
    <t>3G</t>
  </si>
  <si>
    <t>4G</t>
  </si>
  <si>
    <t>5G</t>
  </si>
  <si>
    <t>6G</t>
  </si>
  <si>
    <t>1980s</t>
  </si>
  <si>
    <t>1990s</t>
  </si>
  <si>
    <t>2000s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</si>
</sst>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left" indent="2"/>
    </xf>
    <xf numFmtId="3" fontId="0" fillId="0" borderId="1" xfId="0" applyNumberFormat="1" applyBorder="1"/>
    <xf numFmtId="9" fontId="3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63500</xdr:rowOff>
    </xdr:from>
    <xdr:to>
      <xdr:col>13</xdr:col>
      <xdr:colOff>25400</xdr:colOff>
      <xdr:row>63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FF6A44-65F6-C4F6-0E33-A37B9334591D}"/>
            </a:ext>
          </a:extLst>
        </xdr:cNvPr>
        <xdr:cNvCxnSpPr/>
      </xdr:nvCxnSpPr>
      <xdr:spPr>
        <a:xfrm>
          <a:off x="6604000" y="63500"/>
          <a:ext cx="12700" cy="12636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29364</xdr:colOff>
      <xdr:row>0</xdr:row>
      <xdr:rowOff>0</xdr:rowOff>
    </xdr:from>
    <xdr:to>
      <xdr:col>26</xdr:col>
      <xdr:colOff>42064</xdr:colOff>
      <xdr:row>63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95AB0E0-75C6-8343-8929-181526201584}"/>
            </a:ext>
          </a:extLst>
        </xdr:cNvPr>
        <xdr:cNvCxnSpPr/>
      </xdr:nvCxnSpPr>
      <xdr:spPr>
        <a:xfrm>
          <a:off x="13111098" y="0"/>
          <a:ext cx="12700" cy="127821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8636-F500-E84E-81AF-B2140006E730}">
  <dimension ref="B3:L23"/>
  <sheetViews>
    <sheetView zoomScale="171" workbookViewId="0">
      <selection activeCell="C18" sqref="C18"/>
    </sheetView>
  </sheetViews>
  <sheetFormatPr baseColWidth="10" defaultRowHeight="16" x14ac:dyDescent="0.2"/>
  <cols>
    <col min="1" max="1" width="1.6640625" style="1" customWidth="1"/>
    <col min="2" max="2" width="5.1640625" style="1" bestFit="1" customWidth="1"/>
    <col min="3" max="3" width="24.33203125" style="1" bestFit="1" customWidth="1"/>
    <col min="4" max="4" width="6.1640625" style="1" bestFit="1" customWidth="1"/>
    <col min="5" max="9" width="10.83203125" style="1"/>
    <col min="10" max="10" width="4" style="1" bestFit="1" customWidth="1"/>
    <col min="11" max="11" width="7.6640625" style="1" bestFit="1" customWidth="1"/>
    <col min="12" max="12" width="5.5" style="1" bestFit="1" customWidth="1"/>
    <col min="13" max="16384" width="10.83203125" style="1"/>
  </cols>
  <sheetData>
    <row r="3" spans="2:12" x14ac:dyDescent="0.2">
      <c r="B3" s="1" t="s">
        <v>8</v>
      </c>
      <c r="J3" s="1" t="s">
        <v>0</v>
      </c>
      <c r="K3" s="1">
        <v>156.35</v>
      </c>
    </row>
    <row r="4" spans="2:12" x14ac:dyDescent="0.2">
      <c r="B4" s="1" t="s">
        <v>9</v>
      </c>
      <c r="J4" s="1" t="s">
        <v>1</v>
      </c>
      <c r="K4" s="1">
        <v>1079</v>
      </c>
      <c r="L4" s="1" t="s">
        <v>7</v>
      </c>
    </row>
    <row r="5" spans="2:12" x14ac:dyDescent="0.2">
      <c r="J5" s="1" t="s">
        <v>2</v>
      </c>
      <c r="K5" s="1">
        <f>+K3*K4</f>
        <v>168701.65</v>
      </c>
    </row>
    <row r="6" spans="2:12" x14ac:dyDescent="0.2">
      <c r="C6" s="11" t="s">
        <v>34</v>
      </c>
      <c r="J6" s="1" t="s">
        <v>3</v>
      </c>
      <c r="K6" s="1">
        <f>5448+2323+4563</f>
        <v>12334</v>
      </c>
      <c r="L6" s="1" t="s">
        <v>7</v>
      </c>
    </row>
    <row r="7" spans="2:12" x14ac:dyDescent="0.2">
      <c r="C7" s="5" t="s">
        <v>35</v>
      </c>
      <c r="J7" s="1" t="s">
        <v>4</v>
      </c>
      <c r="K7" s="1">
        <v>14788</v>
      </c>
      <c r="L7" s="1" t="s">
        <v>7</v>
      </c>
    </row>
    <row r="8" spans="2:12" x14ac:dyDescent="0.2">
      <c r="C8" s="5" t="s">
        <v>36</v>
      </c>
      <c r="J8" s="1" t="s">
        <v>5</v>
      </c>
      <c r="K8" s="1">
        <f>+K5-K6+K7</f>
        <v>171155.65</v>
      </c>
    </row>
    <row r="9" spans="2:12" x14ac:dyDescent="0.2">
      <c r="C9" s="5" t="s">
        <v>37</v>
      </c>
    </row>
    <row r="10" spans="2:12" x14ac:dyDescent="0.2">
      <c r="C10" s="5" t="s">
        <v>38</v>
      </c>
    </row>
    <row r="11" spans="2:12" x14ac:dyDescent="0.2">
      <c r="C11" s="5" t="s">
        <v>39</v>
      </c>
    </row>
    <row r="12" spans="2:12" x14ac:dyDescent="0.2">
      <c r="C12" s="5" t="s">
        <v>40</v>
      </c>
    </row>
    <row r="15" spans="2:12" x14ac:dyDescent="0.2">
      <c r="C15" s="12" t="s">
        <v>41</v>
      </c>
    </row>
    <row r="18" spans="3:4" x14ac:dyDescent="0.2">
      <c r="C18" s="10" t="s">
        <v>75</v>
      </c>
      <c r="D18" s="8" t="s">
        <v>81</v>
      </c>
    </row>
    <row r="19" spans="3:4" x14ac:dyDescent="0.2">
      <c r="C19" s="10" t="s">
        <v>76</v>
      </c>
      <c r="D19" s="8" t="s">
        <v>82</v>
      </c>
    </row>
    <row r="20" spans="3:4" x14ac:dyDescent="0.2">
      <c r="C20" s="10" t="s">
        <v>77</v>
      </c>
      <c r="D20" s="8" t="s">
        <v>83</v>
      </c>
    </row>
    <row r="21" spans="3:4" x14ac:dyDescent="0.2">
      <c r="C21" s="10" t="s">
        <v>78</v>
      </c>
      <c r="D21" s="9">
        <v>2010</v>
      </c>
    </row>
    <row r="22" spans="3:4" x14ac:dyDescent="0.2">
      <c r="C22" s="10" t="s">
        <v>79</v>
      </c>
      <c r="D22" s="9">
        <v>2020</v>
      </c>
    </row>
    <row r="23" spans="3:4" x14ac:dyDescent="0.2">
      <c r="C23" s="10" t="s">
        <v>80</v>
      </c>
      <c r="D23" s="9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3CA2-0C16-D24F-BC55-74E1F5B20515}">
  <dimension ref="B2:IC50"/>
  <sheetViews>
    <sheetView tabSelected="1" zoomScale="173" workbookViewId="0">
      <pane xSplit="2" ySplit="2" topLeftCell="W3" activePane="bottomRight" state="frozen"/>
      <selection pane="topRight" activeCell="C1" sqref="C1"/>
      <selection pane="bottomLeft" activeCell="A2" sqref="A2"/>
      <selection pane="bottomRight" activeCell="AF4" sqref="AF4"/>
    </sheetView>
  </sheetViews>
  <sheetFormatPr baseColWidth="10" defaultRowHeight="16" x14ac:dyDescent="0.2"/>
  <cols>
    <col min="1" max="1" width="1.5" style="1" customWidth="1"/>
    <col min="2" max="2" width="21.83203125" style="1" bestFit="1" customWidth="1"/>
    <col min="3" max="9" width="5.6640625" style="1" bestFit="1" customWidth="1"/>
    <col min="10" max="14" width="6.6640625" style="1" bestFit="1" customWidth="1"/>
    <col min="15" max="15" width="10.83203125" style="1"/>
    <col min="16" max="16" width="4.6640625" style="1" customWidth="1"/>
    <col min="17" max="35" width="6.6640625" style="1" bestFit="1" customWidth="1"/>
    <col min="36" max="36" width="7.83203125" style="1" bestFit="1" customWidth="1"/>
    <col min="37" max="38" width="6.6640625" style="1" bestFit="1" customWidth="1"/>
    <col min="39" max="39" width="8.1640625" style="1" bestFit="1" customWidth="1"/>
    <col min="40" max="40" width="9.33203125" style="1" bestFit="1" customWidth="1"/>
    <col min="41" max="53" width="6.6640625" style="1" bestFit="1" customWidth="1"/>
    <col min="54" max="83" width="7.83203125" style="1" bestFit="1" customWidth="1"/>
    <col min="84" max="112" width="9.33203125" style="1" bestFit="1" customWidth="1"/>
    <col min="113" max="142" width="10.33203125" style="1" bestFit="1" customWidth="1"/>
    <col min="143" max="172" width="11.5" style="1" bestFit="1" customWidth="1"/>
    <col min="173" max="202" width="13" style="1" bestFit="1" customWidth="1"/>
    <col min="203" max="232" width="14" style="1" bestFit="1" customWidth="1"/>
    <col min="233" max="237" width="15.1640625" style="1" bestFit="1" customWidth="1"/>
    <col min="238" max="16384" width="10.83203125" style="1"/>
  </cols>
  <sheetData>
    <row r="2" spans="2:237" s="3" customFormat="1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6</v>
      </c>
      <c r="J2" s="3" t="s">
        <v>16</v>
      </c>
      <c r="K2" s="3" t="s">
        <v>17</v>
      </c>
      <c r="L2" s="3" t="s">
        <v>18</v>
      </c>
      <c r="M2" s="3" t="s">
        <v>7</v>
      </c>
      <c r="N2" s="3" t="s">
        <v>19</v>
      </c>
      <c r="Q2" s="3">
        <v>2015</v>
      </c>
      <c r="R2" s="3">
        <f>+Q2+1</f>
        <v>2016</v>
      </c>
      <c r="S2" s="3">
        <f t="shared" ref="S2:AK2" si="0">+R2+1</f>
        <v>2017</v>
      </c>
      <c r="T2" s="3">
        <f t="shared" si="0"/>
        <v>2018</v>
      </c>
      <c r="U2" s="3">
        <f t="shared" si="0"/>
        <v>2019</v>
      </c>
      <c r="V2" s="3">
        <f t="shared" si="0"/>
        <v>2020</v>
      </c>
      <c r="W2" s="3">
        <f t="shared" si="0"/>
        <v>2021</v>
      </c>
      <c r="X2" s="3">
        <f t="shared" si="0"/>
        <v>2022</v>
      </c>
      <c r="Y2" s="3">
        <f t="shared" si="0"/>
        <v>2023</v>
      </c>
      <c r="Z2" s="3">
        <f t="shared" si="0"/>
        <v>2024</v>
      </c>
      <c r="AA2" s="3">
        <f t="shared" si="0"/>
        <v>2025</v>
      </c>
      <c r="AB2" s="3">
        <f t="shared" si="0"/>
        <v>2026</v>
      </c>
      <c r="AC2" s="3">
        <f t="shared" si="0"/>
        <v>2027</v>
      </c>
      <c r="AD2" s="3">
        <f t="shared" si="0"/>
        <v>2028</v>
      </c>
      <c r="AE2" s="3">
        <f t="shared" si="0"/>
        <v>2029</v>
      </c>
      <c r="AF2" s="3">
        <f t="shared" si="0"/>
        <v>2030</v>
      </c>
      <c r="AG2" s="3">
        <f t="shared" si="0"/>
        <v>2031</v>
      </c>
      <c r="AH2" s="3">
        <f t="shared" si="0"/>
        <v>2032</v>
      </c>
      <c r="AI2" s="3">
        <f t="shared" si="0"/>
        <v>2033</v>
      </c>
      <c r="AJ2" s="3">
        <f t="shared" si="0"/>
        <v>2034</v>
      </c>
      <c r="AK2" s="3">
        <f t="shared" si="0"/>
        <v>2035</v>
      </c>
      <c r="AL2" s="3">
        <f t="shared" ref="AL2:CW2" si="1">+AK2+1</f>
        <v>2036</v>
      </c>
      <c r="AM2" s="3">
        <f t="shared" si="1"/>
        <v>2037</v>
      </c>
      <c r="AN2" s="3">
        <f t="shared" si="1"/>
        <v>2038</v>
      </c>
      <c r="AO2" s="3">
        <f t="shared" si="1"/>
        <v>2039</v>
      </c>
      <c r="AP2" s="3">
        <f t="shared" si="1"/>
        <v>2040</v>
      </c>
      <c r="AQ2" s="3">
        <f t="shared" si="1"/>
        <v>2041</v>
      </c>
      <c r="AR2" s="3">
        <f t="shared" si="1"/>
        <v>2042</v>
      </c>
      <c r="AS2" s="3">
        <f t="shared" si="1"/>
        <v>2043</v>
      </c>
      <c r="AT2" s="3">
        <f t="shared" si="1"/>
        <v>2044</v>
      </c>
      <c r="AU2" s="3">
        <f t="shared" si="1"/>
        <v>2045</v>
      </c>
      <c r="AV2" s="3">
        <f t="shared" si="1"/>
        <v>2046</v>
      </c>
      <c r="AW2" s="3">
        <f t="shared" si="1"/>
        <v>2047</v>
      </c>
      <c r="AX2" s="3">
        <f t="shared" si="1"/>
        <v>2048</v>
      </c>
      <c r="AY2" s="3">
        <f t="shared" si="1"/>
        <v>2049</v>
      </c>
      <c r="AZ2" s="3">
        <f t="shared" si="1"/>
        <v>2050</v>
      </c>
      <c r="BA2" s="3">
        <f t="shared" si="1"/>
        <v>2051</v>
      </c>
      <c r="BB2" s="3">
        <f t="shared" si="1"/>
        <v>2052</v>
      </c>
      <c r="BC2" s="3">
        <f t="shared" si="1"/>
        <v>2053</v>
      </c>
      <c r="BD2" s="3">
        <f t="shared" si="1"/>
        <v>2054</v>
      </c>
      <c r="BE2" s="3">
        <f t="shared" si="1"/>
        <v>2055</v>
      </c>
      <c r="BF2" s="3">
        <f t="shared" si="1"/>
        <v>2056</v>
      </c>
      <c r="BG2" s="3">
        <f t="shared" si="1"/>
        <v>2057</v>
      </c>
      <c r="BH2" s="3">
        <f t="shared" si="1"/>
        <v>2058</v>
      </c>
      <c r="BI2" s="3">
        <f t="shared" si="1"/>
        <v>2059</v>
      </c>
      <c r="BJ2" s="3">
        <f t="shared" si="1"/>
        <v>2060</v>
      </c>
      <c r="BK2" s="3">
        <f t="shared" si="1"/>
        <v>2061</v>
      </c>
      <c r="BL2" s="3">
        <f t="shared" si="1"/>
        <v>2062</v>
      </c>
      <c r="BM2" s="3">
        <f t="shared" si="1"/>
        <v>2063</v>
      </c>
      <c r="BN2" s="3">
        <f t="shared" si="1"/>
        <v>2064</v>
      </c>
      <c r="BO2" s="3">
        <f t="shared" si="1"/>
        <v>2065</v>
      </c>
      <c r="BP2" s="3">
        <f t="shared" si="1"/>
        <v>2066</v>
      </c>
      <c r="BQ2" s="3">
        <f t="shared" si="1"/>
        <v>2067</v>
      </c>
      <c r="BR2" s="3">
        <f t="shared" si="1"/>
        <v>2068</v>
      </c>
      <c r="BS2" s="3">
        <f t="shared" si="1"/>
        <v>2069</v>
      </c>
      <c r="BT2" s="3">
        <f t="shared" si="1"/>
        <v>2070</v>
      </c>
      <c r="BU2" s="3">
        <f t="shared" si="1"/>
        <v>2071</v>
      </c>
      <c r="BV2" s="3">
        <f t="shared" si="1"/>
        <v>2072</v>
      </c>
      <c r="BW2" s="3">
        <f t="shared" si="1"/>
        <v>2073</v>
      </c>
      <c r="BX2" s="3">
        <f t="shared" si="1"/>
        <v>2074</v>
      </c>
      <c r="BY2" s="3">
        <f t="shared" si="1"/>
        <v>2075</v>
      </c>
      <c r="BZ2" s="3">
        <f t="shared" si="1"/>
        <v>2076</v>
      </c>
      <c r="CA2" s="3">
        <f t="shared" si="1"/>
        <v>2077</v>
      </c>
      <c r="CB2" s="3">
        <f t="shared" si="1"/>
        <v>2078</v>
      </c>
      <c r="CC2" s="3">
        <f t="shared" si="1"/>
        <v>2079</v>
      </c>
      <c r="CD2" s="3">
        <f t="shared" si="1"/>
        <v>2080</v>
      </c>
      <c r="CE2" s="3">
        <f t="shared" si="1"/>
        <v>2081</v>
      </c>
      <c r="CF2" s="3">
        <f t="shared" si="1"/>
        <v>2082</v>
      </c>
      <c r="CG2" s="3">
        <f t="shared" si="1"/>
        <v>2083</v>
      </c>
      <c r="CH2" s="3">
        <f t="shared" si="1"/>
        <v>2084</v>
      </c>
      <c r="CI2" s="3">
        <f t="shared" si="1"/>
        <v>2085</v>
      </c>
      <c r="CJ2" s="3">
        <f t="shared" si="1"/>
        <v>2086</v>
      </c>
      <c r="CK2" s="3">
        <f t="shared" si="1"/>
        <v>2087</v>
      </c>
      <c r="CL2" s="3">
        <f t="shared" si="1"/>
        <v>2088</v>
      </c>
      <c r="CM2" s="3">
        <f t="shared" si="1"/>
        <v>2089</v>
      </c>
      <c r="CN2" s="3">
        <f t="shared" si="1"/>
        <v>2090</v>
      </c>
      <c r="CO2" s="3">
        <f t="shared" si="1"/>
        <v>2091</v>
      </c>
      <c r="CP2" s="3">
        <f t="shared" si="1"/>
        <v>2092</v>
      </c>
      <c r="CQ2" s="3">
        <f t="shared" si="1"/>
        <v>2093</v>
      </c>
      <c r="CR2" s="3">
        <f t="shared" si="1"/>
        <v>2094</v>
      </c>
      <c r="CS2" s="3">
        <f t="shared" si="1"/>
        <v>2095</v>
      </c>
      <c r="CT2" s="3">
        <f t="shared" si="1"/>
        <v>2096</v>
      </c>
      <c r="CU2" s="3">
        <f t="shared" si="1"/>
        <v>2097</v>
      </c>
      <c r="CV2" s="3">
        <f t="shared" si="1"/>
        <v>2098</v>
      </c>
      <c r="CW2" s="3">
        <f t="shared" si="1"/>
        <v>2099</v>
      </c>
      <c r="CX2" s="3">
        <f t="shared" ref="CX2:FI2" si="2">+CW2+1</f>
        <v>2100</v>
      </c>
      <c r="CY2" s="3">
        <f t="shared" si="2"/>
        <v>2101</v>
      </c>
      <c r="CZ2" s="3">
        <f t="shared" si="2"/>
        <v>2102</v>
      </c>
      <c r="DA2" s="3">
        <f t="shared" si="2"/>
        <v>2103</v>
      </c>
      <c r="DB2" s="3">
        <f t="shared" si="2"/>
        <v>2104</v>
      </c>
      <c r="DC2" s="3">
        <f t="shared" si="2"/>
        <v>2105</v>
      </c>
      <c r="DD2" s="3">
        <f t="shared" si="2"/>
        <v>2106</v>
      </c>
      <c r="DE2" s="3">
        <f t="shared" si="2"/>
        <v>2107</v>
      </c>
      <c r="DF2" s="3">
        <f t="shared" si="2"/>
        <v>2108</v>
      </c>
      <c r="DG2" s="3">
        <f t="shared" si="2"/>
        <v>2109</v>
      </c>
      <c r="DH2" s="3">
        <f t="shared" si="2"/>
        <v>2110</v>
      </c>
      <c r="DI2" s="3">
        <f t="shared" si="2"/>
        <v>2111</v>
      </c>
      <c r="DJ2" s="3">
        <f t="shared" si="2"/>
        <v>2112</v>
      </c>
      <c r="DK2" s="3">
        <f t="shared" si="2"/>
        <v>2113</v>
      </c>
      <c r="DL2" s="3">
        <f t="shared" si="2"/>
        <v>2114</v>
      </c>
      <c r="DM2" s="3">
        <f t="shared" si="2"/>
        <v>2115</v>
      </c>
      <c r="DN2" s="3">
        <f t="shared" si="2"/>
        <v>2116</v>
      </c>
      <c r="DO2" s="3">
        <f t="shared" si="2"/>
        <v>2117</v>
      </c>
      <c r="DP2" s="3">
        <f t="shared" si="2"/>
        <v>2118</v>
      </c>
      <c r="DQ2" s="3">
        <f t="shared" si="2"/>
        <v>2119</v>
      </c>
      <c r="DR2" s="3">
        <f t="shared" si="2"/>
        <v>2120</v>
      </c>
      <c r="DS2" s="3">
        <f t="shared" si="2"/>
        <v>2121</v>
      </c>
      <c r="DT2" s="3">
        <f t="shared" si="2"/>
        <v>2122</v>
      </c>
      <c r="DU2" s="3">
        <f t="shared" si="2"/>
        <v>2123</v>
      </c>
      <c r="DV2" s="3">
        <f t="shared" si="2"/>
        <v>2124</v>
      </c>
      <c r="DW2" s="3">
        <f t="shared" si="2"/>
        <v>2125</v>
      </c>
      <c r="DX2" s="3">
        <f t="shared" si="2"/>
        <v>2126</v>
      </c>
      <c r="DY2" s="3">
        <f t="shared" si="2"/>
        <v>2127</v>
      </c>
      <c r="DZ2" s="3">
        <f t="shared" si="2"/>
        <v>2128</v>
      </c>
      <c r="EA2" s="3">
        <f t="shared" si="2"/>
        <v>2129</v>
      </c>
      <c r="EB2" s="3">
        <f t="shared" si="2"/>
        <v>2130</v>
      </c>
      <c r="EC2" s="3">
        <f t="shared" si="2"/>
        <v>2131</v>
      </c>
      <c r="ED2" s="3">
        <f t="shared" si="2"/>
        <v>2132</v>
      </c>
      <c r="EE2" s="3">
        <f t="shared" si="2"/>
        <v>2133</v>
      </c>
      <c r="EF2" s="3">
        <f t="shared" si="2"/>
        <v>2134</v>
      </c>
      <c r="EG2" s="3">
        <f t="shared" si="2"/>
        <v>2135</v>
      </c>
      <c r="EH2" s="3">
        <f t="shared" si="2"/>
        <v>2136</v>
      </c>
      <c r="EI2" s="3">
        <f t="shared" si="2"/>
        <v>2137</v>
      </c>
      <c r="EJ2" s="3">
        <f t="shared" si="2"/>
        <v>2138</v>
      </c>
      <c r="EK2" s="3">
        <f t="shared" si="2"/>
        <v>2139</v>
      </c>
      <c r="EL2" s="3">
        <f t="shared" si="2"/>
        <v>2140</v>
      </c>
      <c r="EM2" s="3">
        <f t="shared" si="2"/>
        <v>2141</v>
      </c>
      <c r="EN2" s="3">
        <f t="shared" si="2"/>
        <v>2142</v>
      </c>
      <c r="EO2" s="3">
        <f t="shared" si="2"/>
        <v>2143</v>
      </c>
      <c r="EP2" s="3">
        <f t="shared" si="2"/>
        <v>2144</v>
      </c>
      <c r="EQ2" s="3">
        <f t="shared" si="2"/>
        <v>2145</v>
      </c>
      <c r="ER2" s="3">
        <f t="shared" si="2"/>
        <v>2146</v>
      </c>
      <c r="ES2" s="3">
        <f t="shared" si="2"/>
        <v>2147</v>
      </c>
      <c r="ET2" s="3">
        <f t="shared" si="2"/>
        <v>2148</v>
      </c>
      <c r="EU2" s="3">
        <f t="shared" si="2"/>
        <v>2149</v>
      </c>
      <c r="EV2" s="3">
        <f t="shared" si="2"/>
        <v>2150</v>
      </c>
      <c r="EW2" s="3">
        <f t="shared" si="2"/>
        <v>2151</v>
      </c>
      <c r="EX2" s="3">
        <f t="shared" si="2"/>
        <v>2152</v>
      </c>
      <c r="EY2" s="3">
        <f t="shared" si="2"/>
        <v>2153</v>
      </c>
      <c r="EZ2" s="3">
        <f t="shared" si="2"/>
        <v>2154</v>
      </c>
      <c r="FA2" s="3">
        <f t="shared" si="2"/>
        <v>2155</v>
      </c>
      <c r="FB2" s="3">
        <f t="shared" si="2"/>
        <v>2156</v>
      </c>
      <c r="FC2" s="3">
        <f t="shared" si="2"/>
        <v>2157</v>
      </c>
      <c r="FD2" s="3">
        <f t="shared" si="2"/>
        <v>2158</v>
      </c>
      <c r="FE2" s="3">
        <f t="shared" si="2"/>
        <v>2159</v>
      </c>
      <c r="FF2" s="3">
        <f t="shared" si="2"/>
        <v>2160</v>
      </c>
      <c r="FG2" s="3">
        <f t="shared" si="2"/>
        <v>2161</v>
      </c>
      <c r="FH2" s="3">
        <f t="shared" si="2"/>
        <v>2162</v>
      </c>
      <c r="FI2" s="3">
        <f t="shared" si="2"/>
        <v>2163</v>
      </c>
      <c r="FJ2" s="3">
        <f t="shared" ref="FJ2:HL2" si="3">+FI2+1</f>
        <v>2164</v>
      </c>
      <c r="FK2" s="3">
        <f t="shared" si="3"/>
        <v>2165</v>
      </c>
      <c r="FL2" s="3">
        <f t="shared" si="3"/>
        <v>2166</v>
      </c>
      <c r="FM2" s="3">
        <f t="shared" si="3"/>
        <v>2167</v>
      </c>
      <c r="FN2" s="3">
        <f t="shared" si="3"/>
        <v>2168</v>
      </c>
      <c r="FO2" s="3">
        <f t="shared" si="3"/>
        <v>2169</v>
      </c>
      <c r="FP2" s="3">
        <f t="shared" si="3"/>
        <v>2170</v>
      </c>
      <c r="FQ2" s="3">
        <f t="shared" si="3"/>
        <v>2171</v>
      </c>
      <c r="FR2" s="3">
        <f t="shared" si="3"/>
        <v>2172</v>
      </c>
      <c r="FS2" s="3">
        <f t="shared" si="3"/>
        <v>2173</v>
      </c>
      <c r="FT2" s="3">
        <f t="shared" si="3"/>
        <v>2174</v>
      </c>
      <c r="FU2" s="3">
        <f t="shared" si="3"/>
        <v>2175</v>
      </c>
      <c r="FV2" s="3">
        <f t="shared" si="3"/>
        <v>2176</v>
      </c>
      <c r="FW2" s="3">
        <f t="shared" si="3"/>
        <v>2177</v>
      </c>
      <c r="FX2" s="3">
        <f t="shared" si="3"/>
        <v>2178</v>
      </c>
      <c r="FY2" s="3">
        <f t="shared" si="3"/>
        <v>2179</v>
      </c>
      <c r="FZ2" s="3">
        <f t="shared" si="3"/>
        <v>2180</v>
      </c>
      <c r="GA2" s="3">
        <f t="shared" si="3"/>
        <v>2181</v>
      </c>
      <c r="GB2" s="3">
        <f t="shared" si="3"/>
        <v>2182</v>
      </c>
      <c r="GC2" s="3">
        <f t="shared" si="3"/>
        <v>2183</v>
      </c>
      <c r="GD2" s="3">
        <f t="shared" si="3"/>
        <v>2184</v>
      </c>
      <c r="GE2" s="3">
        <f t="shared" si="3"/>
        <v>2185</v>
      </c>
      <c r="GF2" s="3">
        <f t="shared" si="3"/>
        <v>2186</v>
      </c>
      <c r="GG2" s="3">
        <f t="shared" si="3"/>
        <v>2187</v>
      </c>
      <c r="GH2" s="3">
        <f t="shared" si="3"/>
        <v>2188</v>
      </c>
      <c r="GI2" s="3">
        <f t="shared" si="3"/>
        <v>2189</v>
      </c>
      <c r="GJ2" s="3">
        <f t="shared" si="3"/>
        <v>2190</v>
      </c>
      <c r="GK2" s="3">
        <f t="shared" si="3"/>
        <v>2191</v>
      </c>
      <c r="GL2" s="3">
        <f t="shared" si="3"/>
        <v>2192</v>
      </c>
      <c r="GM2" s="3">
        <f t="shared" si="3"/>
        <v>2193</v>
      </c>
      <c r="GN2" s="3">
        <f t="shared" si="3"/>
        <v>2194</v>
      </c>
      <c r="GO2" s="3">
        <f t="shared" si="3"/>
        <v>2195</v>
      </c>
      <c r="GP2" s="3">
        <f t="shared" si="3"/>
        <v>2196</v>
      </c>
      <c r="GQ2" s="3">
        <f t="shared" si="3"/>
        <v>2197</v>
      </c>
      <c r="GR2" s="3">
        <f t="shared" si="3"/>
        <v>2198</v>
      </c>
      <c r="GS2" s="3">
        <f t="shared" si="3"/>
        <v>2199</v>
      </c>
      <c r="GT2" s="3">
        <f t="shared" si="3"/>
        <v>2200</v>
      </c>
      <c r="GU2" s="3">
        <f t="shared" si="3"/>
        <v>2201</v>
      </c>
      <c r="GV2" s="3">
        <f t="shared" si="3"/>
        <v>2202</v>
      </c>
      <c r="GW2" s="3">
        <f t="shared" si="3"/>
        <v>2203</v>
      </c>
      <c r="GX2" s="3">
        <f t="shared" si="3"/>
        <v>2204</v>
      </c>
      <c r="GY2" s="3">
        <f t="shared" si="3"/>
        <v>2205</v>
      </c>
      <c r="GZ2" s="3">
        <f t="shared" si="3"/>
        <v>2206</v>
      </c>
      <c r="HA2" s="3">
        <f t="shared" si="3"/>
        <v>2207</v>
      </c>
      <c r="HB2" s="3">
        <f t="shared" si="3"/>
        <v>2208</v>
      </c>
      <c r="HC2" s="3">
        <f t="shared" si="3"/>
        <v>2209</v>
      </c>
      <c r="HD2" s="3">
        <f t="shared" si="3"/>
        <v>2210</v>
      </c>
      <c r="HE2" s="3">
        <f t="shared" si="3"/>
        <v>2211</v>
      </c>
      <c r="HF2" s="3">
        <f t="shared" si="3"/>
        <v>2212</v>
      </c>
      <c r="HG2" s="3">
        <f t="shared" si="3"/>
        <v>2213</v>
      </c>
      <c r="HH2" s="3">
        <f t="shared" si="3"/>
        <v>2214</v>
      </c>
      <c r="HI2" s="3">
        <f t="shared" si="3"/>
        <v>2215</v>
      </c>
      <c r="HJ2" s="3">
        <f t="shared" si="3"/>
        <v>2216</v>
      </c>
      <c r="HK2" s="3">
        <f t="shared" si="3"/>
        <v>2217</v>
      </c>
      <c r="HL2" s="3">
        <f t="shared" si="3"/>
        <v>2218</v>
      </c>
      <c r="HM2" s="3">
        <f t="shared" ref="HM2:IB2" si="4">+HL2+1</f>
        <v>2219</v>
      </c>
      <c r="HN2" s="3">
        <f t="shared" si="4"/>
        <v>2220</v>
      </c>
      <c r="HO2" s="3">
        <f t="shared" si="4"/>
        <v>2221</v>
      </c>
      <c r="HP2" s="3">
        <f t="shared" si="4"/>
        <v>2222</v>
      </c>
      <c r="HQ2" s="3">
        <f t="shared" si="4"/>
        <v>2223</v>
      </c>
      <c r="HR2" s="3">
        <f t="shared" si="4"/>
        <v>2224</v>
      </c>
      <c r="HS2" s="3">
        <f t="shared" si="4"/>
        <v>2225</v>
      </c>
      <c r="HT2" s="3">
        <f t="shared" si="4"/>
        <v>2226</v>
      </c>
      <c r="HU2" s="3">
        <f t="shared" si="4"/>
        <v>2227</v>
      </c>
      <c r="HV2" s="3">
        <f t="shared" si="4"/>
        <v>2228</v>
      </c>
      <c r="HW2" s="3">
        <f t="shared" si="4"/>
        <v>2229</v>
      </c>
      <c r="HX2" s="3">
        <f t="shared" si="4"/>
        <v>2230</v>
      </c>
      <c r="HY2" s="3">
        <f t="shared" si="4"/>
        <v>2231</v>
      </c>
      <c r="HZ2" s="3">
        <f t="shared" si="4"/>
        <v>2232</v>
      </c>
      <c r="IA2" s="3">
        <f t="shared" si="4"/>
        <v>2233</v>
      </c>
      <c r="IB2" s="3">
        <f t="shared" si="4"/>
        <v>2234</v>
      </c>
      <c r="IC2" s="3">
        <f t="shared" ref="IC2" si="5">+IB2+1</f>
        <v>2235</v>
      </c>
    </row>
    <row r="3" spans="2:237" x14ac:dyDescent="0.2">
      <c r="B3" s="1" t="s">
        <v>20</v>
      </c>
      <c r="C3" s="1">
        <v>7784</v>
      </c>
      <c r="D3" s="1">
        <v>7846</v>
      </c>
      <c r="E3" s="1">
        <v>7108</v>
      </c>
      <c r="F3" s="1">
        <f>+Y3-SUM(C3:E3)</f>
        <v>7290</v>
      </c>
      <c r="G3" s="1">
        <v>8316</v>
      </c>
      <c r="H3" s="1">
        <v>7950</v>
      </c>
      <c r="I3" s="1">
        <v>7993</v>
      </c>
      <c r="J3" s="1">
        <f>+Z3-SUM(G3:I3)</f>
        <v>8532</v>
      </c>
      <c r="K3" s="1">
        <v>9942</v>
      </c>
      <c r="L3" s="1">
        <v>9359</v>
      </c>
      <c r="M3" s="1">
        <v>8893</v>
      </c>
      <c r="X3" s="1">
        <v>37171</v>
      </c>
      <c r="Y3" s="1">
        <v>30028</v>
      </c>
      <c r="Z3" s="1">
        <v>32791</v>
      </c>
    </row>
    <row r="4" spans="2:237" x14ac:dyDescent="0.2">
      <c r="B4" s="1" t="s">
        <v>21</v>
      </c>
      <c r="C4" s="1">
        <v>1679</v>
      </c>
      <c r="D4" s="1">
        <v>1429</v>
      </c>
      <c r="E4" s="1">
        <v>1343</v>
      </c>
      <c r="F4" s="1">
        <f t="shared" ref="F4:F16" si="6">+Y4-SUM(C4:E4)</f>
        <v>1341</v>
      </c>
      <c r="G4" s="1">
        <v>1619</v>
      </c>
      <c r="H4" s="1">
        <v>1439</v>
      </c>
      <c r="I4" s="1">
        <v>1400</v>
      </c>
      <c r="J4" s="1">
        <f t="shared" ref="J4:J16" si="7">+Z4-SUM(G4:I4)</f>
        <v>1713</v>
      </c>
      <c r="K4" s="1">
        <v>1727</v>
      </c>
      <c r="L4" s="1">
        <v>1620</v>
      </c>
      <c r="M4" s="1">
        <v>1472</v>
      </c>
      <c r="X4" s="1">
        <v>7029</v>
      </c>
      <c r="Y4" s="1">
        <v>5792</v>
      </c>
      <c r="Z4" s="1">
        <v>6171</v>
      </c>
      <c r="AA4" s="1">
        <f>+AA5*(Z4/Z5)</f>
        <v>6923.4875776397512</v>
      </c>
      <c r="AB4" s="1">
        <f t="shared" ref="AB4:AJ4" si="8">+AB5*(AA4/AA5)</f>
        <v>7131.1922049689438</v>
      </c>
      <c r="AC4" s="1">
        <f>+AC5*(AB4/AB5)</f>
        <v>7345.1279711180123</v>
      </c>
      <c r="AD4" s="1">
        <f t="shared" si="8"/>
        <v>7565.4818102515528</v>
      </c>
      <c r="AE4" s="1">
        <f t="shared" si="8"/>
        <v>7792.4462645590993</v>
      </c>
      <c r="AF4" s="1">
        <f t="shared" si="8"/>
        <v>8026.2196524958717</v>
      </c>
      <c r="AG4" s="1">
        <f t="shared" si="8"/>
        <v>8267.0062420707491</v>
      </c>
      <c r="AH4" s="1">
        <f t="shared" si="8"/>
        <v>8515.0164293328726</v>
      </c>
      <c r="AI4" s="1">
        <f t="shared" si="8"/>
        <v>8770.4669222128578</v>
      </c>
      <c r="AJ4" s="1">
        <f t="shared" si="8"/>
        <v>9033.5809298792428</v>
      </c>
    </row>
    <row r="5" spans="2:237" x14ac:dyDescent="0.2">
      <c r="B5" s="1" t="s">
        <v>22</v>
      </c>
      <c r="C5" s="1">
        <f>+SUM(C3:C4)</f>
        <v>9463</v>
      </c>
      <c r="D5" s="1">
        <f>+SUM(D3:D4)</f>
        <v>9275</v>
      </c>
      <c r="E5" s="1">
        <f>+SUM(E3:E4)</f>
        <v>8451</v>
      </c>
      <c r="F5" s="1">
        <f t="shared" si="6"/>
        <v>8631</v>
      </c>
      <c r="G5" s="1">
        <f>+SUM(G3:G4)</f>
        <v>9935</v>
      </c>
      <c r="H5" s="1">
        <f>+SUM(H3:H4)</f>
        <v>9389</v>
      </c>
      <c r="I5" s="1">
        <f>+SUM(I3:I4)</f>
        <v>9393</v>
      </c>
      <c r="J5" s="1">
        <f t="shared" si="7"/>
        <v>10245</v>
      </c>
      <c r="K5" s="1">
        <f>+SUM(K3:K4)</f>
        <v>11669</v>
      </c>
      <c r="L5" s="1">
        <f>+SUM(L3:L4)</f>
        <v>10979</v>
      </c>
      <c r="M5" s="1">
        <f>+SUM(M3:M4)</f>
        <v>10365</v>
      </c>
      <c r="N5" s="1">
        <f>AVERAGE(10.3,11.1) * 10^3</f>
        <v>10700</v>
      </c>
      <c r="Q5" s="1">
        <v>25281</v>
      </c>
      <c r="R5" s="1">
        <v>23554</v>
      </c>
      <c r="S5" s="1">
        <v>22258</v>
      </c>
      <c r="T5" s="1">
        <v>22611</v>
      </c>
      <c r="U5" s="1">
        <v>24273</v>
      </c>
      <c r="V5" s="1">
        <v>23531</v>
      </c>
      <c r="W5" s="1">
        <v>33566</v>
      </c>
      <c r="X5" s="1">
        <f>+SUM(X3:X4)</f>
        <v>44200</v>
      </c>
      <c r="Y5" s="1">
        <f>+SUM(Y3:Y4)</f>
        <v>35820</v>
      </c>
      <c r="Z5" s="1">
        <f>+SUM(Z3:Z4)</f>
        <v>38962</v>
      </c>
      <c r="AA5" s="1">
        <f>SUM(K5:N5)</f>
        <v>43713</v>
      </c>
      <c r="AB5" s="1">
        <f>+AA5*1.03</f>
        <v>45024.39</v>
      </c>
      <c r="AC5" s="1">
        <f t="shared" ref="AC5:AJ5" si="9">+AB5*1.03</f>
        <v>46375.121700000003</v>
      </c>
      <c r="AD5" s="1">
        <f t="shared" si="9"/>
        <v>47766.375351000002</v>
      </c>
      <c r="AE5" s="1">
        <f t="shared" si="9"/>
        <v>49199.36661153</v>
      </c>
      <c r="AF5" s="1">
        <f t="shared" si="9"/>
        <v>50675.347609875898</v>
      </c>
      <c r="AG5" s="1">
        <f t="shared" si="9"/>
        <v>52195.608038172177</v>
      </c>
      <c r="AH5" s="1">
        <f t="shared" si="9"/>
        <v>53761.476279317343</v>
      </c>
      <c r="AI5" s="1">
        <f t="shared" si="9"/>
        <v>55374.320567696865</v>
      </c>
      <c r="AJ5" s="1">
        <f t="shared" si="9"/>
        <v>57035.55018472777</v>
      </c>
    </row>
    <row r="6" spans="2:237" x14ac:dyDescent="0.2">
      <c r="B6" s="1" t="s">
        <v>23</v>
      </c>
      <c r="C6" s="1">
        <v>4044</v>
      </c>
      <c r="D6" s="1">
        <v>4153</v>
      </c>
      <c r="E6" s="1">
        <v>3792</v>
      </c>
      <c r="F6" s="1">
        <f t="shared" si="6"/>
        <v>3880</v>
      </c>
      <c r="G6" s="1">
        <v>4312</v>
      </c>
      <c r="H6" s="1">
        <v>4106</v>
      </c>
      <c r="I6" s="1">
        <v>4174</v>
      </c>
      <c r="J6" s="1">
        <f t="shared" si="7"/>
        <v>4468</v>
      </c>
      <c r="K6" s="1">
        <v>5161</v>
      </c>
      <c r="L6" s="1">
        <v>4937</v>
      </c>
      <c r="M6" s="1">
        <v>4606</v>
      </c>
      <c r="N6" s="1">
        <f>+N$5*(M6/M$5)</f>
        <v>4754.8673420164014</v>
      </c>
      <c r="X6" s="1">
        <v>18635</v>
      </c>
      <c r="Y6" s="1">
        <v>15869</v>
      </c>
      <c r="Z6" s="1">
        <v>17060</v>
      </c>
      <c r="AA6" s="1">
        <f>+AA$5*(Z6/Z$5)</f>
        <v>19140.284892972639</v>
      </c>
      <c r="AB6" s="1">
        <f t="shared" ref="AB6:AJ6" si="10">+AB$5*(AA6/AA$5)</f>
        <v>19714.49343976182</v>
      </c>
      <c r="AC6" s="1">
        <f t="shared" si="10"/>
        <v>20305.928242954677</v>
      </c>
      <c r="AD6" s="1">
        <f t="shared" si="10"/>
        <v>20915.106090243316</v>
      </c>
      <c r="AE6" s="1">
        <f t="shared" si="10"/>
        <v>21542.559272950617</v>
      </c>
      <c r="AF6" s="1">
        <f t="shared" si="10"/>
        <v>22188.836051139137</v>
      </c>
      <c r="AG6" s="1">
        <f t="shared" si="10"/>
        <v>22854.501132673311</v>
      </c>
      <c r="AH6" s="1">
        <f t="shared" si="10"/>
        <v>23540.136166653512</v>
      </c>
      <c r="AI6" s="1">
        <f t="shared" si="10"/>
        <v>24246.340251653121</v>
      </c>
      <c r="AJ6" s="1">
        <f t="shared" si="10"/>
        <v>24973.730459202714</v>
      </c>
    </row>
    <row r="7" spans="2:237" x14ac:dyDescent="0.2">
      <c r="B7" s="1" t="s">
        <v>24</v>
      </c>
      <c r="C7" s="1">
        <v>2251</v>
      </c>
      <c r="D7" s="1">
        <v>2210</v>
      </c>
      <c r="E7" s="1">
        <v>2222</v>
      </c>
      <c r="F7" s="1">
        <f t="shared" si="6"/>
        <v>2135</v>
      </c>
      <c r="G7" s="1">
        <v>2096</v>
      </c>
      <c r="H7" s="1">
        <v>2236</v>
      </c>
      <c r="I7" s="1">
        <v>2259</v>
      </c>
      <c r="J7" s="1">
        <f t="shared" si="7"/>
        <v>2302</v>
      </c>
      <c r="K7" s="1">
        <v>2230</v>
      </c>
      <c r="L7" s="1">
        <v>2216</v>
      </c>
      <c r="M7" s="1">
        <v>2226</v>
      </c>
      <c r="N7" s="1">
        <f>+N$5*(M7/M$5)</f>
        <v>2297.94500723589</v>
      </c>
      <c r="X7" s="1">
        <v>8194</v>
      </c>
      <c r="Y7" s="1">
        <v>8818</v>
      </c>
      <c r="Z7" s="1">
        <v>8893</v>
      </c>
      <c r="AA7" s="1">
        <f>+AA$5*(Z7/Z$5)</f>
        <v>9977.4064216415991</v>
      </c>
      <c r="AB7" s="1">
        <f t="shared" ref="AB7:AJ7" si="11">+AB$5*(AA7/AA$5)</f>
        <v>10276.728614290847</v>
      </c>
      <c r="AC7" s="1">
        <f t="shared" si="11"/>
        <v>10585.030472719573</v>
      </c>
      <c r="AD7" s="1">
        <f t="shared" si="11"/>
        <v>10902.58138690116</v>
      </c>
      <c r="AE7" s="1">
        <f t="shared" si="11"/>
        <v>11229.658828508194</v>
      </c>
      <c r="AF7" s="1">
        <f t="shared" si="11"/>
        <v>11566.548593363439</v>
      </c>
      <c r="AG7" s="1">
        <f t="shared" si="11"/>
        <v>11913.545051164343</v>
      </c>
      <c r="AH7" s="1">
        <f t="shared" si="11"/>
        <v>12270.951402699273</v>
      </c>
      <c r="AI7" s="1">
        <f t="shared" si="11"/>
        <v>12639.079944780253</v>
      </c>
      <c r="AJ7" s="1">
        <f t="shared" si="11"/>
        <v>13018.25234312366</v>
      </c>
    </row>
    <row r="8" spans="2:237" x14ac:dyDescent="0.2">
      <c r="B8" s="1" t="s">
        <v>25</v>
      </c>
      <c r="C8" s="1">
        <v>623</v>
      </c>
      <c r="D8" s="1">
        <v>614</v>
      </c>
      <c r="E8" s="1">
        <v>618</v>
      </c>
      <c r="F8" s="1">
        <f t="shared" si="6"/>
        <v>628</v>
      </c>
      <c r="G8" s="1">
        <v>627</v>
      </c>
      <c r="H8" s="1">
        <v>707</v>
      </c>
      <c r="I8" s="1">
        <v>664</v>
      </c>
      <c r="J8" s="1">
        <f t="shared" si="7"/>
        <v>761</v>
      </c>
      <c r="K8" s="1">
        <v>723</v>
      </c>
      <c r="L8" s="1">
        <v>706</v>
      </c>
      <c r="M8" s="1">
        <v>771</v>
      </c>
      <c r="N8" s="1">
        <f>+N$5*(M8/M$5)</f>
        <v>795.91895803183786</v>
      </c>
      <c r="X8" s="1">
        <v>2570</v>
      </c>
      <c r="Y8" s="1">
        <v>2483</v>
      </c>
      <c r="Z8" s="1">
        <v>2759</v>
      </c>
      <c r="AA8" s="1">
        <f>+AA$5*(Z8/Z$5)</f>
        <v>3095.4305990452235</v>
      </c>
      <c r="AB8" s="1">
        <f t="shared" ref="AB8:AJ8" si="12">+AB$5*(AA8/AA$5)</f>
        <v>3188.2935170165802</v>
      </c>
      <c r="AC8" s="1">
        <f t="shared" si="12"/>
        <v>3283.9423225270775</v>
      </c>
      <c r="AD8" s="1">
        <f t="shared" si="12"/>
        <v>3382.46059220289</v>
      </c>
      <c r="AE8" s="1">
        <f t="shared" si="12"/>
        <v>3483.9344099689765</v>
      </c>
      <c r="AF8" s="1">
        <f t="shared" si="12"/>
        <v>3588.4524422680456</v>
      </c>
      <c r="AG8" s="1">
        <f t="shared" si="12"/>
        <v>3696.1060155360874</v>
      </c>
      <c r="AH8" s="1">
        <f t="shared" si="12"/>
        <v>3806.98919600217</v>
      </c>
      <c r="AI8" s="1">
        <f t="shared" si="12"/>
        <v>3921.1988718822349</v>
      </c>
      <c r="AJ8" s="1">
        <f t="shared" si="12"/>
        <v>4038.8348380387019</v>
      </c>
    </row>
    <row r="9" spans="2:237" x14ac:dyDescent="0.2">
      <c r="B9" s="1" t="s">
        <v>26</v>
      </c>
      <c r="C9" s="1">
        <v>80</v>
      </c>
      <c r="D9" s="1">
        <v>208</v>
      </c>
      <c r="E9" s="1">
        <v>-4</v>
      </c>
      <c r="F9" s="1">
        <f t="shared" si="6"/>
        <v>578</v>
      </c>
      <c r="G9" s="1">
        <v>-28</v>
      </c>
      <c r="H9" s="1">
        <v>0</v>
      </c>
      <c r="I9" s="1">
        <v>74</v>
      </c>
      <c r="J9" s="1">
        <f t="shared" si="7"/>
        <v>133</v>
      </c>
      <c r="K9" s="1">
        <v>0</v>
      </c>
      <c r="L9" s="1">
        <v>0</v>
      </c>
      <c r="M9" s="1">
        <v>0</v>
      </c>
      <c r="N9" s="1">
        <f>+N$5*(M9/M$5)</f>
        <v>0</v>
      </c>
      <c r="X9" s="1">
        <v>-1059</v>
      </c>
      <c r="Y9" s="1">
        <v>862</v>
      </c>
      <c r="Z9" s="1">
        <v>179</v>
      </c>
      <c r="AA9" s="1">
        <f>+AA$5*(Z9/Z$5)</f>
        <v>200.82713926389815</v>
      </c>
      <c r="AB9" s="1">
        <f t="shared" ref="AB9:AJ9" si="13">+AB$5*(AA9/AA$5)</f>
        <v>206.85195344181508</v>
      </c>
      <c r="AC9" s="1">
        <f t="shared" si="13"/>
        <v>213.05751204506956</v>
      </c>
      <c r="AD9" s="1">
        <f t="shared" si="13"/>
        <v>219.44923740642164</v>
      </c>
      <c r="AE9" s="1">
        <f t="shared" si="13"/>
        <v>226.03271452861426</v>
      </c>
      <c r="AF9" s="1">
        <f t="shared" si="13"/>
        <v>232.81369596447269</v>
      </c>
      <c r="AG9" s="1">
        <f t="shared" si="13"/>
        <v>239.79810684340688</v>
      </c>
      <c r="AH9" s="1">
        <f t="shared" si="13"/>
        <v>246.9920500487091</v>
      </c>
      <c r="AI9" s="1">
        <f t="shared" si="13"/>
        <v>254.40181155017038</v>
      </c>
      <c r="AJ9" s="1">
        <f t="shared" si="13"/>
        <v>262.03386589667548</v>
      </c>
    </row>
    <row r="10" spans="2:237" x14ac:dyDescent="0.2">
      <c r="B10" s="1" t="s">
        <v>27</v>
      </c>
      <c r="C10" s="1">
        <f>+C5-SUM(C6:C9)</f>
        <v>2465</v>
      </c>
      <c r="D10" s="1">
        <f>+D5-SUM(D6:D9)</f>
        <v>2090</v>
      </c>
      <c r="E10" s="1">
        <f>+E5-SUM(E6:E9)</f>
        <v>1823</v>
      </c>
      <c r="F10" s="1">
        <f t="shared" si="6"/>
        <v>1410</v>
      </c>
      <c r="G10" s="1">
        <f>+G5-SUM(G6:G9)</f>
        <v>2928</v>
      </c>
      <c r="H10" s="1">
        <f>+H5-SUM(H6:H9)</f>
        <v>2340</v>
      </c>
      <c r="I10" s="1">
        <f>+I5-SUM(I6:I9)</f>
        <v>2222</v>
      </c>
      <c r="J10" s="1">
        <f t="shared" si="7"/>
        <v>2581</v>
      </c>
      <c r="K10" s="1">
        <f>+K5-SUM(K6:K9)</f>
        <v>3555</v>
      </c>
      <c r="L10" s="1">
        <f>+L5-SUM(L6:L9)</f>
        <v>3120</v>
      </c>
      <c r="M10" s="1">
        <f>+M5-SUM(M6:M9)</f>
        <v>2762</v>
      </c>
      <c r="N10" s="1">
        <f>+N5-SUM(N6:N9)</f>
        <v>2851.2686927158702</v>
      </c>
      <c r="X10" s="1">
        <f>+X5-SUM(X6:X9)</f>
        <v>15860</v>
      </c>
      <c r="Y10" s="1">
        <f>+Y5-SUM(Y6:Y9)</f>
        <v>7788</v>
      </c>
      <c r="Z10" s="1">
        <f>+Z5-SUM(Z6:Z9)</f>
        <v>10071</v>
      </c>
      <c r="AA10" s="1">
        <f>+AA5-SUM(AA6:AA9)</f>
        <v>11299.050947076637</v>
      </c>
      <c r="AB10" s="1">
        <f t="shared" ref="AB10:AJ10" si="14">+AB5-SUM(AB6:AB9)</f>
        <v>11638.022475488935</v>
      </c>
      <c r="AC10" s="1">
        <f t="shared" si="14"/>
        <v>11987.163149753607</v>
      </c>
      <c r="AD10" s="1">
        <f t="shared" si="14"/>
        <v>12346.77804424621</v>
      </c>
      <c r="AE10" s="1">
        <f t="shared" si="14"/>
        <v>12717.181385573596</v>
      </c>
      <c r="AF10" s="1">
        <f t="shared" si="14"/>
        <v>13098.696827140797</v>
      </c>
      <c r="AG10" s="1">
        <f t="shared" si="14"/>
        <v>13491.657731955027</v>
      </c>
      <c r="AH10" s="1">
        <f t="shared" si="14"/>
        <v>13896.407463913682</v>
      </c>
      <c r="AI10" s="1">
        <f t="shared" si="14"/>
        <v>14313.299687831088</v>
      </c>
      <c r="AJ10" s="1">
        <f t="shared" si="14"/>
        <v>14742.698678466018</v>
      </c>
    </row>
    <row r="11" spans="2:237" x14ac:dyDescent="0.2">
      <c r="B11" s="1" t="s">
        <v>28</v>
      </c>
      <c r="C11" s="1">
        <v>-170</v>
      </c>
      <c r="D11" s="1">
        <v>-179</v>
      </c>
      <c r="E11" s="1">
        <v>-172</v>
      </c>
      <c r="F11" s="1">
        <f t="shared" si="6"/>
        <v>-173</v>
      </c>
      <c r="G11" s="1">
        <v>-178</v>
      </c>
      <c r="H11" s="1">
        <v>-172</v>
      </c>
      <c r="I11" s="1">
        <v>-168</v>
      </c>
      <c r="J11" s="1">
        <f t="shared" si="7"/>
        <v>-179</v>
      </c>
      <c r="K11" s="1">
        <v>-163</v>
      </c>
      <c r="L11" s="1">
        <v>-163</v>
      </c>
      <c r="M11" s="1">
        <v>-168</v>
      </c>
      <c r="N11" s="1">
        <f>+N$10*(M11/M$10)</f>
        <v>-173.42981186685961</v>
      </c>
      <c r="X11" s="1">
        <v>-490</v>
      </c>
      <c r="Y11" s="1">
        <v>-694</v>
      </c>
      <c r="Z11" s="1">
        <v>-697</v>
      </c>
      <c r="AA11" s="1">
        <f>SUM(K11:N11)</f>
        <v>-667.42981186685961</v>
      </c>
      <c r="AB11" s="1">
        <f>+AA26*$AN$24*4</f>
        <v>-625.27920000000006</v>
      </c>
      <c r="AC11" s="1">
        <f t="shared" ref="AC11:AJ11" si="15">+AB26*$AN$24*4</f>
        <v>-594.01524000000006</v>
      </c>
      <c r="AD11" s="1">
        <f t="shared" si="15"/>
        <v>-564.31447800000001</v>
      </c>
      <c r="AE11" s="1">
        <f t="shared" si="15"/>
        <v>-536.09875409999995</v>
      </c>
      <c r="AF11" s="1">
        <f t="shared" si="15"/>
        <v>-509.29381639499991</v>
      </c>
      <c r="AG11" s="1">
        <f t="shared" si="15"/>
        <v>-483.82912557524992</v>
      </c>
      <c r="AH11" s="1">
        <f t="shared" si="15"/>
        <v>-459.63766929648739</v>
      </c>
      <c r="AI11" s="1">
        <f t="shared" si="15"/>
        <v>-436.65578583166297</v>
      </c>
      <c r="AJ11" s="1">
        <f t="shared" si="15"/>
        <v>-414.82299654007983</v>
      </c>
    </row>
    <row r="12" spans="2:237" x14ac:dyDescent="0.2">
      <c r="B12" s="1" t="s">
        <v>29</v>
      </c>
      <c r="C12" s="1">
        <v>76</v>
      </c>
      <c r="D12" s="1">
        <v>-16</v>
      </c>
      <c r="E12" s="1">
        <v>106</v>
      </c>
      <c r="F12" s="1">
        <f t="shared" si="6"/>
        <v>183</v>
      </c>
      <c r="G12" s="1">
        <v>212</v>
      </c>
      <c r="H12" s="1">
        <v>330</v>
      </c>
      <c r="I12" s="1">
        <v>226</v>
      </c>
      <c r="J12" s="1">
        <f t="shared" si="7"/>
        <v>194</v>
      </c>
      <c r="K12" s="1">
        <v>243</v>
      </c>
      <c r="L12" s="1">
        <v>148</v>
      </c>
      <c r="M12" s="1">
        <v>358</v>
      </c>
      <c r="N12" s="1">
        <f>+N$10*(M12/M$10)</f>
        <v>369.57067052580794</v>
      </c>
      <c r="X12" s="1">
        <v>-372</v>
      </c>
      <c r="Y12" s="1">
        <v>349</v>
      </c>
      <c r="Z12" s="1">
        <v>962</v>
      </c>
    </row>
    <row r="13" spans="2:237" x14ac:dyDescent="0.2">
      <c r="B13" s="1" t="s">
        <v>30</v>
      </c>
      <c r="C13" s="1">
        <f>+C10+SUM(C11:C12)</f>
        <v>2371</v>
      </c>
      <c r="D13" s="1">
        <f>+D10+SUM(D11:D12)</f>
        <v>1895</v>
      </c>
      <c r="E13" s="1">
        <f>+E10+SUM(E11:E12)</f>
        <v>1757</v>
      </c>
      <c r="F13" s="1">
        <f t="shared" si="6"/>
        <v>1420</v>
      </c>
      <c r="G13" s="1">
        <f>+G10+SUM(G11:G12)</f>
        <v>2962</v>
      </c>
      <c r="H13" s="1">
        <v>2498</v>
      </c>
      <c r="I13" s="1">
        <f>+I10+SUM(I11:I12)</f>
        <v>2280</v>
      </c>
      <c r="J13" s="1">
        <f t="shared" si="7"/>
        <v>2596</v>
      </c>
      <c r="K13" s="1">
        <f>+K10+SUM(K11:K12)</f>
        <v>3635</v>
      </c>
      <c r="L13" s="1">
        <f>+L10+SUM(L11:L12)</f>
        <v>3105</v>
      </c>
      <c r="M13" s="1">
        <f>+M10+SUM(M11:M12)</f>
        <v>2952</v>
      </c>
      <c r="N13" s="1">
        <f>+N10+SUM(N11:N12)</f>
        <v>3047.4095513748184</v>
      </c>
      <c r="X13" s="1">
        <f>+X10+SUM(X11:X12)</f>
        <v>14998</v>
      </c>
      <c r="Y13" s="1">
        <f>+Y10+SUM(Y11:Y12)</f>
        <v>7443</v>
      </c>
      <c r="Z13" s="1">
        <f>+Z10+SUM(Z11:Z12)</f>
        <v>10336</v>
      </c>
      <c r="AA13" s="1">
        <f>+AA10+SUM(AA11:AA12)</f>
        <v>10631.621135209778</v>
      </c>
      <c r="AB13" s="1">
        <f t="shared" ref="AB13:AJ13" si="16">+AB10+SUM(AB11:AB12)</f>
        <v>11012.743275488934</v>
      </c>
      <c r="AC13" s="1">
        <f t="shared" si="16"/>
        <v>11393.147909753607</v>
      </c>
      <c r="AD13" s="1">
        <f t="shared" si="16"/>
        <v>11782.46356624621</v>
      </c>
      <c r="AE13" s="1">
        <f t="shared" si="16"/>
        <v>12181.082631473597</v>
      </c>
      <c r="AF13" s="1">
        <f t="shared" si="16"/>
        <v>12589.403010745797</v>
      </c>
      <c r="AG13" s="1">
        <f t="shared" si="16"/>
        <v>13007.828606379777</v>
      </c>
      <c r="AH13" s="1">
        <f t="shared" si="16"/>
        <v>13436.769794617194</v>
      </c>
      <c r="AI13" s="1">
        <f t="shared" si="16"/>
        <v>13876.643901999425</v>
      </c>
      <c r="AJ13" s="1">
        <f t="shared" si="16"/>
        <v>14327.875681925938</v>
      </c>
    </row>
    <row r="14" spans="2:237" x14ac:dyDescent="0.2">
      <c r="B14" s="1" t="s">
        <v>31</v>
      </c>
      <c r="C14" s="1">
        <v>-98</v>
      </c>
      <c r="D14" s="1">
        <v>-193</v>
      </c>
      <c r="E14" s="1">
        <v>-22</v>
      </c>
      <c r="F14" s="1">
        <f t="shared" si="6"/>
        <v>209</v>
      </c>
      <c r="G14" s="1">
        <v>-151</v>
      </c>
      <c r="H14" s="1">
        <v>-223</v>
      </c>
      <c r="I14" s="1">
        <v>-171</v>
      </c>
      <c r="J14" s="1">
        <f t="shared" si="7"/>
        <v>319</v>
      </c>
      <c r="K14" s="1">
        <v>-455</v>
      </c>
      <c r="L14" s="1">
        <v>-293</v>
      </c>
      <c r="M14" s="1">
        <v>-286</v>
      </c>
      <c r="N14" s="1">
        <f>+N13*(M14/M13)</f>
        <v>-295.2436082971538</v>
      </c>
      <c r="X14" s="1">
        <v>-2012</v>
      </c>
      <c r="Y14" s="1">
        <v>-104</v>
      </c>
      <c r="Z14" s="1">
        <v>-226</v>
      </c>
      <c r="AA14" s="1">
        <f>+AA13*(Z14/Z13)</f>
        <v>-232.46385222111164</v>
      </c>
      <c r="AB14" s="1">
        <f t="shared" ref="AB14:AJ14" si="17">+AB13*(AA14/AA13)</f>
        <v>-240.79721171250958</v>
      </c>
      <c r="AC14" s="1">
        <f t="shared" si="17"/>
        <v>-249.11488270165586</v>
      </c>
      <c r="AD14" s="1">
        <f t="shared" si="17"/>
        <v>-257.62739608858777</v>
      </c>
      <c r="AE14" s="1">
        <f t="shared" si="17"/>
        <v>-266.34333153183366</v>
      </c>
      <c r="AF14" s="1">
        <f t="shared" si="17"/>
        <v>-275.27138936034731</v>
      </c>
      <c r="AG14" s="1">
        <f t="shared" si="17"/>
        <v>-284.42040102958879</v>
      </c>
      <c r="AH14" s="1">
        <f t="shared" si="17"/>
        <v>-293.79933954948586</v>
      </c>
      <c r="AI14" s="1">
        <f t="shared" si="17"/>
        <v>-303.41732990052924</v>
      </c>
      <c r="AJ14" s="1">
        <f t="shared" si="17"/>
        <v>-313.283659453876</v>
      </c>
    </row>
    <row r="15" spans="2:237" x14ac:dyDescent="0.2">
      <c r="B15" s="1" t="s">
        <v>32</v>
      </c>
      <c r="C15" s="1">
        <f>+C13+C14</f>
        <v>2273</v>
      </c>
      <c r="D15" s="1">
        <f>+D13+D14</f>
        <v>1702</v>
      </c>
      <c r="E15" s="1">
        <f>+E13+E14</f>
        <v>1735</v>
      </c>
      <c r="F15" s="1">
        <f t="shared" si="6"/>
        <v>1629</v>
      </c>
      <c r="G15" s="1">
        <f>+G13+G14</f>
        <v>2811</v>
      </c>
      <c r="H15" s="1">
        <f>+H13+H14</f>
        <v>2275</v>
      </c>
      <c r="I15" s="1">
        <f>+I13+I14</f>
        <v>2109</v>
      </c>
      <c r="J15" s="1">
        <f t="shared" si="7"/>
        <v>2915</v>
      </c>
      <c r="K15" s="1">
        <f>+K13+K14</f>
        <v>3180</v>
      </c>
      <c r="L15" s="1">
        <f>+L13+L14</f>
        <v>2812</v>
      </c>
      <c r="M15" s="1">
        <f>+M13+M14</f>
        <v>2666</v>
      </c>
      <c r="N15" s="1">
        <f>+N13+N14</f>
        <v>2752.1659430776645</v>
      </c>
      <c r="X15" s="1">
        <f>+X13+X14</f>
        <v>12986</v>
      </c>
      <c r="Y15" s="1">
        <f>+Y13+Y14</f>
        <v>7339</v>
      </c>
      <c r="Z15" s="1">
        <f>+Z13+Z14</f>
        <v>10110</v>
      </c>
      <c r="AA15" s="1">
        <f>+AA13+AA14</f>
        <v>10399.157282988666</v>
      </c>
      <c r="AB15" s="1">
        <f t="shared" ref="AB15:AJ15" si="18">+AB13+AB14</f>
        <v>10771.946063776424</v>
      </c>
      <c r="AC15" s="1">
        <f t="shared" si="18"/>
        <v>11144.033027051952</v>
      </c>
      <c r="AD15" s="1">
        <f t="shared" si="18"/>
        <v>11524.836170157621</v>
      </c>
      <c r="AE15" s="1">
        <f t="shared" si="18"/>
        <v>11914.739299941763</v>
      </c>
      <c r="AF15" s="1">
        <f t="shared" si="18"/>
        <v>12314.13162138545</v>
      </c>
      <c r="AG15" s="1">
        <f t="shared" si="18"/>
        <v>12723.408205350188</v>
      </c>
      <c r="AH15" s="1">
        <f t="shared" si="18"/>
        <v>13142.970455067709</v>
      </c>
      <c r="AI15" s="1">
        <f t="shared" si="18"/>
        <v>13573.226572098896</v>
      </c>
      <c r="AJ15" s="1">
        <f t="shared" si="18"/>
        <v>14014.592022472061</v>
      </c>
      <c r="AK15" s="1">
        <f>+AJ15*(1+$AN$25)</f>
        <v>14154.737942696782</v>
      </c>
      <c r="AL15" s="1">
        <f t="shared" ref="AL15:CW15" si="19">+AK15*(1+$AN$25)</f>
        <v>14296.285322123749</v>
      </c>
      <c r="AM15" s="1">
        <f t="shared" si="19"/>
        <v>14439.248175344987</v>
      </c>
      <c r="AN15" s="1">
        <f t="shared" si="19"/>
        <v>14583.640657098436</v>
      </c>
      <c r="AO15" s="1">
        <f t="shared" si="19"/>
        <v>14729.477063669421</v>
      </c>
      <c r="AP15" s="1">
        <f t="shared" si="19"/>
        <v>14876.771834306115</v>
      </c>
      <c r="AQ15" s="1">
        <f t="shared" si="19"/>
        <v>15025.539552649176</v>
      </c>
      <c r="AR15" s="1">
        <f t="shared" si="19"/>
        <v>15175.794948175668</v>
      </c>
      <c r="AS15" s="1">
        <f t="shared" si="19"/>
        <v>15327.552897657424</v>
      </c>
      <c r="AT15" s="1">
        <f t="shared" si="19"/>
        <v>15480.828426633998</v>
      </c>
      <c r="AU15" s="1">
        <f t="shared" si="19"/>
        <v>15635.636710900339</v>
      </c>
      <c r="AV15" s="1">
        <f t="shared" si="19"/>
        <v>15791.993078009342</v>
      </c>
      <c r="AW15" s="1">
        <f t="shared" si="19"/>
        <v>15949.913008789435</v>
      </c>
      <c r="AX15" s="1">
        <f t="shared" si="19"/>
        <v>16109.412138877329</v>
      </c>
      <c r="AY15" s="1">
        <f t="shared" si="19"/>
        <v>16270.506260266102</v>
      </c>
      <c r="AZ15" s="1">
        <f t="shared" si="19"/>
        <v>16433.211322868763</v>
      </c>
      <c r="BA15" s="1">
        <f t="shared" si="19"/>
        <v>16597.54343609745</v>
      </c>
      <c r="BB15" s="1">
        <f t="shared" si="19"/>
        <v>16763.518870458425</v>
      </c>
      <c r="BC15" s="1">
        <f t="shared" si="19"/>
        <v>16931.154059163011</v>
      </c>
      <c r="BD15" s="1">
        <f t="shared" si="19"/>
        <v>17100.46559975464</v>
      </c>
      <c r="BE15" s="1">
        <f t="shared" si="19"/>
        <v>17271.470255752185</v>
      </c>
      <c r="BF15" s="1">
        <f t="shared" si="19"/>
        <v>17444.184958309706</v>
      </c>
      <c r="BG15" s="1">
        <f t="shared" si="19"/>
        <v>17618.626807892804</v>
      </c>
      <c r="BH15" s="1">
        <f t="shared" si="19"/>
        <v>17794.813075971731</v>
      </c>
      <c r="BI15" s="1">
        <f t="shared" si="19"/>
        <v>17972.761206731448</v>
      </c>
      <c r="BJ15" s="1">
        <f t="shared" si="19"/>
        <v>18152.488818798764</v>
      </c>
      <c r="BK15" s="1">
        <f t="shared" si="19"/>
        <v>18334.013706986752</v>
      </c>
      <c r="BL15" s="1">
        <f t="shared" si="19"/>
        <v>18517.353844056619</v>
      </c>
      <c r="BM15" s="1">
        <f t="shared" si="19"/>
        <v>18702.527382497185</v>
      </c>
      <c r="BN15" s="1">
        <f t="shared" si="19"/>
        <v>18889.552656322157</v>
      </c>
      <c r="BO15" s="1">
        <f t="shared" si="19"/>
        <v>19078.448182885379</v>
      </c>
      <c r="BP15" s="1">
        <f t="shared" si="19"/>
        <v>19269.232664714233</v>
      </c>
      <c r="BQ15" s="1">
        <f t="shared" si="19"/>
        <v>19461.924991361375</v>
      </c>
      <c r="BR15" s="1">
        <f t="shared" si="19"/>
        <v>19656.544241274987</v>
      </c>
      <c r="BS15" s="1">
        <f t="shared" si="19"/>
        <v>19853.109683687737</v>
      </c>
      <c r="BT15" s="1">
        <f t="shared" si="19"/>
        <v>20051.640780524613</v>
      </c>
      <c r="BU15" s="1">
        <f t="shared" si="19"/>
        <v>20252.15718832986</v>
      </c>
      <c r="BV15" s="1">
        <f t="shared" si="19"/>
        <v>20454.678760213159</v>
      </c>
      <c r="BW15" s="1">
        <f t="shared" si="19"/>
        <v>20659.225547815291</v>
      </c>
      <c r="BX15" s="1">
        <f t="shared" si="19"/>
        <v>20865.817803293445</v>
      </c>
      <c r="BY15" s="1">
        <f t="shared" si="19"/>
        <v>21074.475981326381</v>
      </c>
      <c r="BZ15" s="1">
        <f t="shared" si="19"/>
        <v>21285.220741139645</v>
      </c>
      <c r="CA15" s="1">
        <f t="shared" si="19"/>
        <v>21498.072948551042</v>
      </c>
      <c r="CB15" s="1">
        <f t="shared" si="19"/>
        <v>21713.053678036551</v>
      </c>
      <c r="CC15" s="1">
        <f t="shared" si="19"/>
        <v>21930.184214816916</v>
      </c>
      <c r="CD15" s="1">
        <f t="shared" si="19"/>
        <v>22149.486056965085</v>
      </c>
      <c r="CE15" s="1">
        <f t="shared" si="19"/>
        <v>22370.980917534736</v>
      </c>
      <c r="CF15" s="1">
        <f t="shared" si="19"/>
        <v>22594.690726710083</v>
      </c>
      <c r="CG15" s="1">
        <f t="shared" si="19"/>
        <v>22820.637633977185</v>
      </c>
      <c r="CH15" s="1">
        <f t="shared" si="19"/>
        <v>23048.844010316956</v>
      </c>
      <c r="CI15" s="1">
        <f t="shared" si="19"/>
        <v>23279.332450420126</v>
      </c>
      <c r="CJ15" s="1">
        <f t="shared" si="19"/>
        <v>23512.125774924327</v>
      </c>
      <c r="CK15" s="1">
        <f t="shared" si="19"/>
        <v>23747.247032673571</v>
      </c>
      <c r="CL15" s="1">
        <f t="shared" si="19"/>
        <v>23984.719503000306</v>
      </c>
      <c r="CM15" s="1">
        <f t="shared" si="19"/>
        <v>24224.56669803031</v>
      </c>
      <c r="CN15" s="1">
        <f t="shared" si="19"/>
        <v>24466.812365010614</v>
      </c>
      <c r="CO15" s="1">
        <f t="shared" si="19"/>
        <v>24711.48048866072</v>
      </c>
      <c r="CP15" s="1">
        <f t="shared" si="19"/>
        <v>24958.595293547329</v>
      </c>
      <c r="CQ15" s="1">
        <f t="shared" si="19"/>
        <v>25208.181246482804</v>
      </c>
      <c r="CR15" s="1">
        <f t="shared" si="19"/>
        <v>25460.263058947632</v>
      </c>
      <c r="CS15" s="1">
        <f t="shared" si="19"/>
        <v>25714.86568953711</v>
      </c>
      <c r="CT15" s="1">
        <f t="shared" si="19"/>
        <v>25972.014346432479</v>
      </c>
      <c r="CU15" s="1">
        <f t="shared" si="19"/>
        <v>26231.734489896804</v>
      </c>
      <c r="CV15" s="1">
        <f t="shared" si="19"/>
        <v>26494.051834795773</v>
      </c>
      <c r="CW15" s="1">
        <f t="shared" si="19"/>
        <v>26758.992353143731</v>
      </c>
      <c r="CX15" s="1">
        <f t="shared" ref="CX15:FI15" si="20">+CW15*(1+$AN$25)</f>
        <v>27026.58227667517</v>
      </c>
      <c r="CY15" s="1">
        <f t="shared" si="20"/>
        <v>27296.848099441922</v>
      </c>
      <c r="CZ15" s="1">
        <f t="shared" si="20"/>
        <v>27569.816580436342</v>
      </c>
      <c r="DA15" s="1">
        <f t="shared" si="20"/>
        <v>27845.514746240704</v>
      </c>
      <c r="DB15" s="1">
        <f t="shared" si="20"/>
        <v>28123.96989370311</v>
      </c>
      <c r="DC15" s="1">
        <f t="shared" si="20"/>
        <v>28405.209592640142</v>
      </c>
      <c r="DD15" s="1">
        <f t="shared" si="20"/>
        <v>28689.261688566545</v>
      </c>
      <c r="DE15" s="1">
        <f t="shared" si="20"/>
        <v>28976.154305452212</v>
      </c>
      <c r="DF15" s="1">
        <f t="shared" si="20"/>
        <v>29265.915848506735</v>
      </c>
      <c r="DG15" s="1">
        <f t="shared" si="20"/>
        <v>29558.575006991803</v>
      </c>
      <c r="DH15" s="1">
        <f t="shared" si="20"/>
        <v>29854.16075706172</v>
      </c>
      <c r="DI15" s="1">
        <f t="shared" si="20"/>
        <v>30152.702364632336</v>
      </c>
      <c r="DJ15" s="1">
        <f t="shared" si="20"/>
        <v>30454.229388278658</v>
      </c>
      <c r="DK15" s="1">
        <f t="shared" si="20"/>
        <v>30758.771682161445</v>
      </c>
      <c r="DL15" s="1">
        <f t="shared" si="20"/>
        <v>31066.359398983059</v>
      </c>
      <c r="DM15" s="1">
        <f t="shared" si="20"/>
        <v>31377.022992972888</v>
      </c>
      <c r="DN15" s="1">
        <f t="shared" si="20"/>
        <v>31690.793222902619</v>
      </c>
      <c r="DO15" s="1">
        <f t="shared" si="20"/>
        <v>32007.701155131646</v>
      </c>
      <c r="DP15" s="1">
        <f t="shared" si="20"/>
        <v>32327.778166682961</v>
      </c>
      <c r="DQ15" s="1">
        <f t="shared" si="20"/>
        <v>32651.055948349793</v>
      </c>
      <c r="DR15" s="1">
        <f t="shared" si="20"/>
        <v>32977.56650783329</v>
      </c>
      <c r="DS15" s="1">
        <f t="shared" si="20"/>
        <v>33307.342172911623</v>
      </c>
      <c r="DT15" s="1">
        <f t="shared" si="20"/>
        <v>33640.415594640741</v>
      </c>
      <c r="DU15" s="1">
        <f t="shared" si="20"/>
        <v>33976.81975058715</v>
      </c>
      <c r="DV15" s="1">
        <f t="shared" si="20"/>
        <v>34316.587948093023</v>
      </c>
      <c r="DW15" s="1">
        <f t="shared" si="20"/>
        <v>34659.753827573957</v>
      </c>
      <c r="DX15" s="1">
        <f t="shared" si="20"/>
        <v>35006.351365849696</v>
      </c>
      <c r="DY15" s="1">
        <f t="shared" si="20"/>
        <v>35356.414879508193</v>
      </c>
      <c r="DZ15" s="1">
        <f t="shared" si="20"/>
        <v>35709.979028303278</v>
      </c>
      <c r="EA15" s="1">
        <f t="shared" si="20"/>
        <v>36067.078818586313</v>
      </c>
      <c r="EB15" s="1">
        <f t="shared" si="20"/>
        <v>36427.749606772173</v>
      </c>
      <c r="EC15" s="1">
        <f t="shared" si="20"/>
        <v>36792.027102839893</v>
      </c>
      <c r="ED15" s="1">
        <f t="shared" si="20"/>
        <v>37159.947373868294</v>
      </c>
      <c r="EE15" s="1">
        <f t="shared" si="20"/>
        <v>37531.54684760698</v>
      </c>
      <c r="EF15" s="1">
        <f t="shared" si="20"/>
        <v>37906.862316083047</v>
      </c>
      <c r="EG15" s="1">
        <f t="shared" si="20"/>
        <v>38285.930939243881</v>
      </c>
      <c r="EH15" s="1">
        <f t="shared" si="20"/>
        <v>38668.790248636316</v>
      </c>
      <c r="EI15" s="1">
        <f t="shared" si="20"/>
        <v>39055.478151122683</v>
      </c>
      <c r="EJ15" s="1">
        <f t="shared" si="20"/>
        <v>39446.032932633912</v>
      </c>
      <c r="EK15" s="1">
        <f t="shared" si="20"/>
        <v>39840.493261960255</v>
      </c>
      <c r="EL15" s="1">
        <f t="shared" si="20"/>
        <v>40238.898194579859</v>
      </c>
      <c r="EM15" s="1">
        <f t="shared" si="20"/>
        <v>40641.287176525657</v>
      </c>
      <c r="EN15" s="1">
        <f t="shared" si="20"/>
        <v>41047.700048290913</v>
      </c>
      <c r="EO15" s="1">
        <f t="shared" si="20"/>
        <v>41458.177048773825</v>
      </c>
      <c r="EP15" s="1">
        <f t="shared" si="20"/>
        <v>41872.758819261566</v>
      </c>
      <c r="EQ15" s="1">
        <f t="shared" si="20"/>
        <v>42291.486407454184</v>
      </c>
      <c r="ER15" s="1">
        <f t="shared" si="20"/>
        <v>42714.401271528724</v>
      </c>
      <c r="ES15" s="1">
        <f t="shared" si="20"/>
        <v>43141.545284244014</v>
      </c>
      <c r="ET15" s="1">
        <f t="shared" si="20"/>
        <v>43572.960737086454</v>
      </c>
      <c r="EU15" s="1">
        <f t="shared" si="20"/>
        <v>44008.690344457318</v>
      </c>
      <c r="EV15" s="1">
        <f t="shared" si="20"/>
        <v>44448.777247901889</v>
      </c>
      <c r="EW15" s="1">
        <f t="shared" si="20"/>
        <v>44893.26502038091</v>
      </c>
      <c r="EX15" s="1">
        <f t="shared" si="20"/>
        <v>45342.197670584719</v>
      </c>
      <c r="EY15" s="1">
        <f t="shared" si="20"/>
        <v>45795.619647290565</v>
      </c>
      <c r="EZ15" s="1">
        <f t="shared" si="20"/>
        <v>46253.575843763472</v>
      </c>
      <c r="FA15" s="1">
        <f t="shared" si="20"/>
        <v>46716.111602201105</v>
      </c>
      <c r="FB15" s="1">
        <f t="shared" si="20"/>
        <v>47183.272718223117</v>
      </c>
      <c r="FC15" s="1">
        <f t="shared" si="20"/>
        <v>47655.105445405352</v>
      </c>
      <c r="FD15" s="1">
        <f t="shared" si="20"/>
        <v>48131.656499859404</v>
      </c>
      <c r="FE15" s="1">
        <f t="shared" si="20"/>
        <v>48612.973064858001</v>
      </c>
      <c r="FF15" s="1">
        <f t="shared" si="20"/>
        <v>49099.10279550658</v>
      </c>
      <c r="FG15" s="1">
        <f t="shared" si="20"/>
        <v>49590.093823461648</v>
      </c>
      <c r="FH15" s="1">
        <f t="shared" si="20"/>
        <v>50085.994761696267</v>
      </c>
      <c r="FI15" s="1">
        <f t="shared" si="20"/>
        <v>50586.854709313229</v>
      </c>
      <c r="FJ15" s="1">
        <f t="shared" ref="FJ15:HU15" si="21">+FI15*(1+$AN$25)</f>
        <v>51092.72325640636</v>
      </c>
      <c r="FK15" s="1">
        <f t="shared" si="21"/>
        <v>51603.650488970423</v>
      </c>
      <c r="FL15" s="1">
        <f t="shared" si="21"/>
        <v>52119.68699386013</v>
      </c>
      <c r="FM15" s="1">
        <f t="shared" si="21"/>
        <v>52640.883863798736</v>
      </c>
      <c r="FN15" s="1">
        <f t="shared" si="21"/>
        <v>53167.292702436724</v>
      </c>
      <c r="FO15" s="1">
        <f t="shared" si="21"/>
        <v>53698.96562946109</v>
      </c>
      <c r="FP15" s="1">
        <f t="shared" si="21"/>
        <v>54235.955285755699</v>
      </c>
      <c r="FQ15" s="1">
        <f t="shared" si="21"/>
        <v>54778.31483861326</v>
      </c>
      <c r="FR15" s="1">
        <f t="shared" si="21"/>
        <v>55326.09798699939</v>
      </c>
      <c r="FS15" s="1">
        <f t="shared" si="21"/>
        <v>55879.358966869382</v>
      </c>
      <c r="FT15" s="1">
        <f t="shared" si="21"/>
        <v>56438.15255653808</v>
      </c>
      <c r="FU15" s="1">
        <f t="shared" si="21"/>
        <v>57002.534082103462</v>
      </c>
      <c r="FV15" s="1">
        <f t="shared" si="21"/>
        <v>57572.559422924496</v>
      </c>
      <c r="FW15" s="1">
        <f t="shared" si="21"/>
        <v>58148.285017153743</v>
      </c>
      <c r="FX15" s="1">
        <f t="shared" si="21"/>
        <v>58729.767867325281</v>
      </c>
      <c r="FY15" s="1">
        <f t="shared" si="21"/>
        <v>59317.065545998536</v>
      </c>
      <c r="FZ15" s="1">
        <f t="shared" si="21"/>
        <v>59910.236201458523</v>
      </c>
      <c r="GA15" s="1">
        <f t="shared" si="21"/>
        <v>60509.338563473109</v>
      </c>
      <c r="GB15" s="1">
        <f t="shared" si="21"/>
        <v>61114.431949107842</v>
      </c>
      <c r="GC15" s="1">
        <f t="shared" si="21"/>
        <v>61725.576268598925</v>
      </c>
      <c r="GD15" s="1">
        <f t="shared" si="21"/>
        <v>62342.832031284917</v>
      </c>
      <c r="GE15" s="1">
        <f t="shared" si="21"/>
        <v>62966.260351597768</v>
      </c>
      <c r="GF15" s="1">
        <f t="shared" si="21"/>
        <v>63595.922955113747</v>
      </c>
      <c r="GG15" s="1">
        <f t="shared" si="21"/>
        <v>64231.882184664886</v>
      </c>
      <c r="GH15" s="1">
        <f t="shared" si="21"/>
        <v>64874.201006511539</v>
      </c>
      <c r="GI15" s="1">
        <f t="shared" si="21"/>
        <v>65522.943016576653</v>
      </c>
      <c r="GJ15" s="1">
        <f t="shared" si="21"/>
        <v>66178.172446742421</v>
      </c>
      <c r="GK15" s="1">
        <f t="shared" si="21"/>
        <v>66839.954171209843</v>
      </c>
      <c r="GL15" s="1">
        <f t="shared" si="21"/>
        <v>67508.353712921948</v>
      </c>
      <c r="GM15" s="1">
        <f t="shared" si="21"/>
        <v>68183.437250051167</v>
      </c>
      <c r="GN15" s="1">
        <f t="shared" si="21"/>
        <v>68865.271622551678</v>
      </c>
      <c r="GO15" s="1">
        <f t="shared" si="21"/>
        <v>69553.9243387772</v>
      </c>
      <c r="GP15" s="1">
        <f t="shared" si="21"/>
        <v>70249.463582164972</v>
      </c>
      <c r="GQ15" s="1">
        <f t="shared" si="21"/>
        <v>70951.958217986627</v>
      </c>
      <c r="GR15" s="1">
        <f t="shared" si="21"/>
        <v>71661.477800166496</v>
      </c>
      <c r="GS15" s="1">
        <f t="shared" si="21"/>
        <v>72378.092578168158</v>
      </c>
      <c r="GT15" s="1">
        <f t="shared" si="21"/>
        <v>73101.873503949842</v>
      </c>
      <c r="GU15" s="1">
        <f t="shared" si="21"/>
        <v>73832.892238989341</v>
      </c>
      <c r="GV15" s="1">
        <f t="shared" si="21"/>
        <v>74571.221161379231</v>
      </c>
      <c r="GW15" s="1">
        <f t="shared" si="21"/>
        <v>75316.933372993022</v>
      </c>
      <c r="GX15" s="1">
        <f t="shared" si="21"/>
        <v>76070.102706722959</v>
      </c>
      <c r="GY15" s="1">
        <f t="shared" si="21"/>
        <v>76830.803733790191</v>
      </c>
      <c r="GZ15" s="1">
        <f t="shared" si="21"/>
        <v>77599.111771128097</v>
      </c>
      <c r="HA15" s="1">
        <f t="shared" si="21"/>
        <v>78375.102888839378</v>
      </c>
      <c r="HB15" s="1">
        <f t="shared" si="21"/>
        <v>79158.853917727771</v>
      </c>
      <c r="HC15" s="1">
        <f t="shared" si="21"/>
        <v>79950.442456905046</v>
      </c>
      <c r="HD15" s="1">
        <f t="shared" si="21"/>
        <v>80749.946881474098</v>
      </c>
      <c r="HE15" s="1">
        <f t="shared" si="21"/>
        <v>81557.446350288839</v>
      </c>
      <c r="HF15" s="1">
        <f t="shared" si="21"/>
        <v>82373.020813791722</v>
      </c>
      <c r="HG15" s="1">
        <f t="shared" si="21"/>
        <v>83196.751021929638</v>
      </c>
      <c r="HH15" s="1">
        <f t="shared" si="21"/>
        <v>84028.718532148938</v>
      </c>
      <c r="HI15" s="1">
        <f t="shared" si="21"/>
        <v>84869.005717470427</v>
      </c>
      <c r="HJ15" s="1">
        <f t="shared" si="21"/>
        <v>85717.695774645137</v>
      </c>
      <c r="HK15" s="1">
        <f t="shared" si="21"/>
        <v>86574.872732391595</v>
      </c>
      <c r="HL15" s="1">
        <f t="shared" si="21"/>
        <v>87440.621459715519</v>
      </c>
      <c r="HM15" s="1">
        <f t="shared" si="21"/>
        <v>88315.027674312674</v>
      </c>
      <c r="HN15" s="1">
        <f t="shared" si="21"/>
        <v>89198.177951055797</v>
      </c>
      <c r="HO15" s="1">
        <f t="shared" si="21"/>
        <v>90090.15973056636</v>
      </c>
      <c r="HP15" s="1">
        <f t="shared" si="21"/>
        <v>90991.061327872027</v>
      </c>
      <c r="HQ15" s="1">
        <f t="shared" si="21"/>
        <v>91900.971941150754</v>
      </c>
      <c r="HR15" s="1">
        <f t="shared" si="21"/>
        <v>92819.981660562262</v>
      </c>
      <c r="HS15" s="1">
        <f t="shared" si="21"/>
        <v>93748.181477167891</v>
      </c>
      <c r="HT15" s="1">
        <f t="shared" si="21"/>
        <v>94685.663291939578</v>
      </c>
      <c r="HU15" s="1">
        <f t="shared" si="21"/>
        <v>95632.519924858978</v>
      </c>
      <c r="HV15" s="1">
        <f t="shared" ref="HV15:IC15" si="22">+HU15*(1+$AN$25)</f>
        <v>96588.845124107567</v>
      </c>
      <c r="HW15" s="1">
        <f t="shared" si="22"/>
        <v>97554.73357534864</v>
      </c>
      <c r="HX15" s="1">
        <f t="shared" si="22"/>
        <v>98530.280911102134</v>
      </c>
      <c r="HY15" s="1">
        <f t="shared" si="22"/>
        <v>99515.583720213152</v>
      </c>
      <c r="HZ15" s="1">
        <f t="shared" si="22"/>
        <v>100510.73955741529</v>
      </c>
      <c r="IA15" s="1">
        <f t="shared" si="22"/>
        <v>101515.84695298945</v>
      </c>
      <c r="IB15" s="1">
        <f t="shared" si="22"/>
        <v>102531.00542251935</v>
      </c>
      <c r="IC15" s="1">
        <f t="shared" si="22"/>
        <v>103556.31547674454</v>
      </c>
    </row>
    <row r="16" spans="2:237" s="2" customFormat="1" x14ac:dyDescent="0.2">
      <c r="B16" s="2" t="s">
        <v>43</v>
      </c>
      <c r="C16" s="2">
        <v>1.99</v>
      </c>
      <c r="D16" s="2">
        <v>1.52</v>
      </c>
      <c r="E16" s="2">
        <v>1.6</v>
      </c>
      <c r="F16" s="2">
        <f t="shared" si="6"/>
        <v>1.3600000000000003</v>
      </c>
      <c r="G16" s="2">
        <v>2.48</v>
      </c>
      <c r="H16" s="2">
        <v>2.06</v>
      </c>
      <c r="I16" s="2">
        <v>1.88</v>
      </c>
      <c r="J16" s="2">
        <f t="shared" si="7"/>
        <v>2.67</v>
      </c>
      <c r="K16" s="2">
        <v>2.86</v>
      </c>
      <c r="L16" s="2">
        <v>2.52</v>
      </c>
      <c r="M16" s="2">
        <v>2.4300000000000002</v>
      </c>
      <c r="N16" s="2">
        <f>+N15/N17</f>
        <v>2.5085383502170764</v>
      </c>
      <c r="X16" s="2">
        <v>11.52</v>
      </c>
      <c r="Y16" s="2">
        <v>6.47</v>
      </c>
      <c r="Z16" s="2">
        <v>9.09</v>
      </c>
    </row>
    <row r="17" spans="2:40" x14ac:dyDescent="0.2">
      <c r="C17" s="1">
        <f t="shared" ref="C17:L17" si="23">+C15/C16</f>
        <v>1142.211055276382</v>
      </c>
      <c r="D17" s="1">
        <f t="shared" si="23"/>
        <v>1119.7368421052631</v>
      </c>
      <c r="E17" s="1">
        <f t="shared" si="23"/>
        <v>1084.375</v>
      </c>
      <c r="F17" s="1">
        <f t="shared" si="23"/>
        <v>1197.7941176470586</v>
      </c>
      <c r="G17" s="1">
        <f t="shared" si="23"/>
        <v>1133.4677419354839</v>
      </c>
      <c r="H17" s="1">
        <f t="shared" si="23"/>
        <v>1104.3689320388348</v>
      </c>
      <c r="I17" s="1">
        <f t="shared" si="23"/>
        <v>1121.808510638298</v>
      </c>
      <c r="J17" s="1">
        <f t="shared" si="23"/>
        <v>1091.7602996254682</v>
      </c>
      <c r="K17" s="1">
        <f t="shared" si="23"/>
        <v>1111.888111888112</v>
      </c>
      <c r="L17" s="1">
        <f t="shared" si="23"/>
        <v>1115.8730158730159</v>
      </c>
      <c r="M17" s="1">
        <f>+M15/M16</f>
        <v>1097.1193415637858</v>
      </c>
      <c r="N17" s="1">
        <f>+M17</f>
        <v>1097.1193415637858</v>
      </c>
    </row>
    <row r="19" spans="2:40" s="4" customFormat="1" x14ac:dyDescent="0.2">
      <c r="B19" s="4" t="s">
        <v>33</v>
      </c>
      <c r="C19" s="4">
        <f t="shared" ref="C19:M19" si="24">(C5-C6)/C5</f>
        <v>0.57265137905526786</v>
      </c>
      <c r="D19" s="4">
        <f t="shared" si="24"/>
        <v>0.55223719676549865</v>
      </c>
      <c r="E19" s="4">
        <f t="shared" si="24"/>
        <v>0.55129570465033728</v>
      </c>
      <c r="F19" s="4">
        <f t="shared" si="24"/>
        <v>0.55045765264743363</v>
      </c>
      <c r="G19" s="4">
        <f t="shared" si="24"/>
        <v>0.56597886260694519</v>
      </c>
      <c r="H19" s="4">
        <f t="shared" si="24"/>
        <v>0.56267973160080942</v>
      </c>
      <c r="I19" s="4">
        <f t="shared" si="24"/>
        <v>0.555626530394975</v>
      </c>
      <c r="J19" s="4">
        <f t="shared" si="24"/>
        <v>0.56388482186432409</v>
      </c>
      <c r="K19" s="4">
        <f t="shared" si="24"/>
        <v>0.55771702802296685</v>
      </c>
      <c r="L19" s="4">
        <f t="shared" si="24"/>
        <v>0.55032334456690046</v>
      </c>
      <c r="M19" s="4">
        <f t="shared" si="24"/>
        <v>0.5556198745779064</v>
      </c>
      <c r="X19" s="4">
        <f>(X5-X6)/X5</f>
        <v>0.5783936651583711</v>
      </c>
      <c r="Y19" s="4">
        <f>(Y5-Y6)/Y5</f>
        <v>0.55697934115019543</v>
      </c>
      <c r="Z19" s="4">
        <f>(Z5-Z6)/Z5</f>
        <v>0.56213746727580716</v>
      </c>
      <c r="AA19" s="4">
        <f>(AA5-AA6)/AA5</f>
        <v>0.56213746727580727</v>
      </c>
      <c r="AB19" s="4">
        <f t="shared" ref="AB19:AJ19" si="25">(AB5-AB6)/AB5</f>
        <v>0.56213746727580716</v>
      </c>
      <c r="AC19" s="4">
        <f t="shared" si="25"/>
        <v>0.56213746727580716</v>
      </c>
      <c r="AD19" s="4">
        <f t="shared" si="25"/>
        <v>0.56213746727580716</v>
      </c>
      <c r="AE19" s="4">
        <f t="shared" si="25"/>
        <v>0.56213746727580716</v>
      </c>
      <c r="AF19" s="4">
        <f t="shared" si="25"/>
        <v>0.56213746727580705</v>
      </c>
      <c r="AG19" s="4">
        <f t="shared" si="25"/>
        <v>0.56213746727580705</v>
      </c>
      <c r="AH19" s="4">
        <f t="shared" si="25"/>
        <v>0.56213746727580705</v>
      </c>
      <c r="AI19" s="4">
        <f t="shared" si="25"/>
        <v>0.56213746727580705</v>
      </c>
      <c r="AJ19" s="4">
        <f t="shared" si="25"/>
        <v>0.56213746727580705</v>
      </c>
    </row>
    <row r="20" spans="2:40" s="4" customFormat="1" x14ac:dyDescent="0.2">
      <c r="B20" s="4" t="s">
        <v>42</v>
      </c>
      <c r="C20" s="4">
        <f t="shared" ref="C20" si="26">+C10/C5</f>
        <v>0.26048821726725141</v>
      </c>
      <c r="D20" s="4">
        <f t="shared" ref="D20" si="27">+D10/D5</f>
        <v>0.22533692722371967</v>
      </c>
      <c r="E20" s="4">
        <f t="shared" ref="E20:F20" si="28">+E10/E5</f>
        <v>0.21571411667258314</v>
      </c>
      <c r="F20" s="4">
        <f t="shared" si="28"/>
        <v>0.16336461591936044</v>
      </c>
      <c r="G20" s="4">
        <f t="shared" ref="G20:L20" si="29">+G10/G5</f>
        <v>0.29471565173628583</v>
      </c>
      <c r="H20" s="4">
        <f t="shared" si="29"/>
        <v>0.24922781978911493</v>
      </c>
      <c r="I20" s="4">
        <f t="shared" si="29"/>
        <v>0.23655913978494625</v>
      </c>
      <c r="J20" s="4">
        <f t="shared" ref="J20" si="30">+J10/J5</f>
        <v>0.25192776964372865</v>
      </c>
      <c r="K20" s="4">
        <f t="shared" si="29"/>
        <v>0.30465335504327706</v>
      </c>
      <c r="L20" s="4">
        <f t="shared" si="29"/>
        <v>0.28417888696602606</v>
      </c>
      <c r="M20" s="4">
        <f>+M10/M5</f>
        <v>0.26647370959961408</v>
      </c>
      <c r="X20" s="4">
        <f>+X10/X5</f>
        <v>0.35882352941176471</v>
      </c>
      <c r="Y20" s="4">
        <f>+Y10/Y5</f>
        <v>0.21742043551088777</v>
      </c>
      <c r="Z20" s="4">
        <f>+Z10/Z5</f>
        <v>0.25848262409527234</v>
      </c>
      <c r="AA20" s="4">
        <f>+AA10/AA5</f>
        <v>0.25848262409527228</v>
      </c>
      <c r="AB20" s="4">
        <f t="shared" ref="AB20:AJ20" si="31">+AB10/AB5</f>
        <v>0.25848262409527223</v>
      </c>
      <c r="AC20" s="4">
        <f t="shared" si="31"/>
        <v>0.25848262409527234</v>
      </c>
      <c r="AD20" s="4">
        <f t="shared" si="31"/>
        <v>0.25848262409527223</v>
      </c>
      <c r="AE20" s="4">
        <f t="shared" si="31"/>
        <v>0.25848262409527223</v>
      </c>
      <c r="AF20" s="4">
        <f t="shared" si="31"/>
        <v>0.25848262409527212</v>
      </c>
      <c r="AG20" s="4">
        <f t="shared" si="31"/>
        <v>0.25848262409527223</v>
      </c>
      <c r="AH20" s="4">
        <f t="shared" si="31"/>
        <v>0.25848262409527228</v>
      </c>
      <c r="AI20" s="4">
        <f t="shared" si="31"/>
        <v>0.25848262409527217</v>
      </c>
      <c r="AJ20" s="4">
        <f t="shared" si="31"/>
        <v>0.25848262409527217</v>
      </c>
    </row>
    <row r="21" spans="2:40" s="4" customFormat="1" x14ac:dyDescent="0.2">
      <c r="B21" s="4" t="s">
        <v>20</v>
      </c>
      <c r="G21" s="4">
        <f t="shared" ref="G21:L23" si="32">+G3/C3-1</f>
        <v>6.8345323741007213E-2</v>
      </c>
      <c r="H21" s="4">
        <f t="shared" si="32"/>
        <v>1.3255161865918907E-2</v>
      </c>
      <c r="I21" s="4">
        <f t="shared" si="32"/>
        <v>0.12450759707371972</v>
      </c>
      <c r="J21" s="4">
        <f t="shared" si="32"/>
        <v>0.17037037037037028</v>
      </c>
      <c r="K21" s="4">
        <f t="shared" si="32"/>
        <v>0.19552669552669544</v>
      </c>
      <c r="L21" s="4">
        <f t="shared" si="32"/>
        <v>0.17723270440251571</v>
      </c>
      <c r="M21" s="4">
        <f>+M3/I3-1</f>
        <v>0.11259852370824475</v>
      </c>
      <c r="Y21" s="4">
        <f t="shared" ref="Y21:Z23" si="33">+Y3/X3-1</f>
        <v>-0.1921659358101746</v>
      </c>
      <c r="Z21" s="4">
        <f t="shared" si="33"/>
        <v>9.2014120154522372E-2</v>
      </c>
    </row>
    <row r="22" spans="2:40" s="4" customFormat="1" x14ac:dyDescent="0.2">
      <c r="B22" s="4" t="s">
        <v>21</v>
      </c>
      <c r="G22" s="4">
        <f t="shared" si="32"/>
        <v>-3.5735556879094688E-2</v>
      </c>
      <c r="H22" s="4">
        <f t="shared" si="32"/>
        <v>6.9979006298110935E-3</v>
      </c>
      <c r="I22" s="4">
        <f t="shared" si="32"/>
        <v>4.2442293373045503E-2</v>
      </c>
      <c r="J22" s="4">
        <f t="shared" si="32"/>
        <v>0.27740492170022368</v>
      </c>
      <c r="K22" s="4">
        <f t="shared" si="32"/>
        <v>6.6707844348363077E-2</v>
      </c>
      <c r="L22" s="4">
        <f t="shared" si="32"/>
        <v>0.12578179291174418</v>
      </c>
      <c r="M22" s="4">
        <f t="shared" ref="M22:N23" si="34">+M4/I4-1</f>
        <v>5.1428571428571379E-2</v>
      </c>
      <c r="Y22" s="4">
        <f t="shared" si="33"/>
        <v>-0.17598520415421826</v>
      </c>
      <c r="Z22" s="4">
        <f t="shared" si="33"/>
        <v>6.5435082872928207E-2</v>
      </c>
    </row>
    <row r="23" spans="2:40" s="4" customFormat="1" x14ac:dyDescent="0.2">
      <c r="B23" s="4" t="s">
        <v>22</v>
      </c>
      <c r="G23" s="4">
        <f t="shared" si="32"/>
        <v>4.9878474056852973E-2</v>
      </c>
      <c r="H23" s="4">
        <f t="shared" si="32"/>
        <v>1.2291105121293722E-2</v>
      </c>
      <c r="I23" s="4">
        <f t="shared" si="32"/>
        <v>0.11146609868654589</v>
      </c>
      <c r="J23" s="4">
        <f t="shared" si="32"/>
        <v>0.18700034758428918</v>
      </c>
      <c r="K23" s="4">
        <f t="shared" si="32"/>
        <v>0.17453447408153</v>
      </c>
      <c r="L23" s="4">
        <f t="shared" si="32"/>
        <v>0.16934710831824473</v>
      </c>
      <c r="M23" s="4">
        <f t="shared" si="34"/>
        <v>0.10348131587352283</v>
      </c>
      <c r="N23" s="4">
        <f t="shared" si="34"/>
        <v>4.4411908247925735E-2</v>
      </c>
      <c r="Y23" s="4">
        <f t="shared" si="33"/>
        <v>-0.18959276018099547</v>
      </c>
      <c r="Z23" s="4">
        <f t="shared" si="33"/>
        <v>8.7716359575656044E-2</v>
      </c>
      <c r="AA23" s="4">
        <f>+AA5/Z5-1</f>
        <v>0.12193932549663766</v>
      </c>
      <c r="AB23" s="4">
        <f t="shared" ref="AB23:AJ23" si="35">+AB5/AA5-1</f>
        <v>3.0000000000000027E-2</v>
      </c>
      <c r="AC23" s="4">
        <f t="shared" si="35"/>
        <v>3.0000000000000027E-2</v>
      </c>
      <c r="AD23" s="4">
        <f t="shared" si="35"/>
        <v>3.0000000000000027E-2</v>
      </c>
      <c r="AE23" s="4">
        <f t="shared" si="35"/>
        <v>3.0000000000000027E-2</v>
      </c>
      <c r="AF23" s="4">
        <f t="shared" si="35"/>
        <v>3.0000000000000027E-2</v>
      </c>
      <c r="AG23" s="4">
        <f t="shared" si="35"/>
        <v>3.0000000000000027E-2</v>
      </c>
      <c r="AH23" s="4">
        <f t="shared" si="35"/>
        <v>3.0000000000000027E-2</v>
      </c>
      <c r="AI23" s="4">
        <f t="shared" si="35"/>
        <v>3.0000000000000027E-2</v>
      </c>
      <c r="AJ23" s="4">
        <f t="shared" si="35"/>
        <v>3.0000000000000027E-2</v>
      </c>
    </row>
    <row r="24" spans="2:40" x14ac:dyDescent="0.2">
      <c r="AM24" s="1" t="s">
        <v>74</v>
      </c>
      <c r="AN24" s="4">
        <v>6.5000000000000002E-2</v>
      </c>
    </row>
    <row r="25" spans="2:40" x14ac:dyDescent="0.2">
      <c r="AM25" s="1" t="s">
        <v>49</v>
      </c>
      <c r="AN25" s="4">
        <v>0.01</v>
      </c>
    </row>
    <row r="26" spans="2:40" x14ac:dyDescent="0.2">
      <c r="B26" s="1" t="s">
        <v>73</v>
      </c>
      <c r="M26" s="1">
        <f>SUM(M27:M29)-M43-M46</f>
        <v>-2454</v>
      </c>
      <c r="Z26" s="1">
        <f>+M26</f>
        <v>-2454</v>
      </c>
      <c r="AA26" s="1">
        <f>+Z26*0.98</f>
        <v>-2404.92</v>
      </c>
      <c r="AB26" s="1">
        <f t="shared" ref="AB26:AJ26" si="36">+AA26*0.95</f>
        <v>-2284.674</v>
      </c>
      <c r="AC26" s="1">
        <f t="shared" si="36"/>
        <v>-2170.4402999999998</v>
      </c>
      <c r="AD26" s="1">
        <f t="shared" si="36"/>
        <v>-2061.9182849999997</v>
      </c>
      <c r="AE26" s="1">
        <f t="shared" si="36"/>
        <v>-1958.8223707499997</v>
      </c>
      <c r="AF26" s="1">
        <f t="shared" si="36"/>
        <v>-1860.8812522124997</v>
      </c>
      <c r="AG26" s="1">
        <f t="shared" si="36"/>
        <v>-1767.8371896018746</v>
      </c>
      <c r="AH26" s="1">
        <f t="shared" si="36"/>
        <v>-1679.4453301217807</v>
      </c>
      <c r="AI26" s="1">
        <f t="shared" si="36"/>
        <v>-1595.4730636156917</v>
      </c>
      <c r="AJ26" s="1">
        <f t="shared" si="36"/>
        <v>-1515.6994104349071</v>
      </c>
      <c r="AM26" s="1" t="s">
        <v>50</v>
      </c>
      <c r="AN26" s="4">
        <v>7.0000000000000007E-2</v>
      </c>
    </row>
    <row r="27" spans="2:40" x14ac:dyDescent="0.2">
      <c r="B27" s="1" t="s">
        <v>51</v>
      </c>
      <c r="M27" s="1">
        <v>5448</v>
      </c>
      <c r="AM27" s="6" t="s">
        <v>44</v>
      </c>
      <c r="AN27" s="6">
        <f>NPV(AN26,AA15:IC15)</f>
        <v>203721.85837693125</v>
      </c>
    </row>
    <row r="28" spans="2:40" x14ac:dyDescent="0.2">
      <c r="B28" s="1" t="s">
        <v>52</v>
      </c>
      <c r="M28" s="1">
        <v>2323</v>
      </c>
      <c r="AM28" s="1" t="s">
        <v>45</v>
      </c>
      <c r="AN28" s="1">
        <f>+Main!K4</f>
        <v>1079</v>
      </c>
    </row>
    <row r="29" spans="2:40" x14ac:dyDescent="0.2">
      <c r="B29" s="1" t="s">
        <v>53</v>
      </c>
      <c r="M29" s="1">
        <v>4563</v>
      </c>
      <c r="AM29" s="6" t="s">
        <v>46</v>
      </c>
      <c r="AN29" s="6">
        <f>+AN27/AN28</f>
        <v>188.80617087760078</v>
      </c>
    </row>
    <row r="30" spans="2:40" x14ac:dyDescent="0.2">
      <c r="B30" s="1" t="s">
        <v>54</v>
      </c>
      <c r="M30" s="1">
        <v>3410</v>
      </c>
      <c r="AM30" s="1" t="s">
        <v>47</v>
      </c>
      <c r="AN30" s="1">
        <f>+Main!K3</f>
        <v>156.35</v>
      </c>
    </row>
    <row r="31" spans="2:40" x14ac:dyDescent="0.2">
      <c r="B31" s="1" t="s">
        <v>55</v>
      </c>
      <c r="M31" s="1">
        <v>6338</v>
      </c>
      <c r="AM31" s="1" t="s">
        <v>48</v>
      </c>
      <c r="AN31" s="7">
        <f>+AN29/AN30-1</f>
        <v>0.20758663816821743</v>
      </c>
    </row>
    <row r="32" spans="2:40" x14ac:dyDescent="0.2">
      <c r="B32" s="1" t="s">
        <v>56</v>
      </c>
      <c r="M32" s="1">
        <v>2831</v>
      </c>
    </row>
    <row r="33" spans="2:13" x14ac:dyDescent="0.2">
      <c r="B33" s="1" t="s">
        <v>57</v>
      </c>
      <c r="M33" s="1">
        <v>6114</v>
      </c>
    </row>
    <row r="34" spans="2:13" x14ac:dyDescent="0.2">
      <c r="B34" s="1" t="s">
        <v>58</v>
      </c>
      <c r="M34" s="1">
        <v>4496</v>
      </c>
    </row>
    <row r="35" spans="2:13" x14ac:dyDescent="0.2">
      <c r="B35" s="1" t="s">
        <v>59</v>
      </c>
      <c r="M35" s="1">
        <v>11366</v>
      </c>
    </row>
    <row r="36" spans="2:13" x14ac:dyDescent="0.2">
      <c r="B36" s="1" t="s">
        <v>60</v>
      </c>
      <c r="M36" s="1">
        <v>1202</v>
      </c>
    </row>
    <row r="37" spans="2:13" x14ac:dyDescent="0.2">
      <c r="B37" s="1" t="s">
        <v>61</v>
      </c>
      <c r="M37" s="1">
        <v>6771</v>
      </c>
    </row>
    <row r="38" spans="2:13" x14ac:dyDescent="0.2">
      <c r="B38" s="1" t="s">
        <v>62</v>
      </c>
      <c r="M38" s="1">
        <f>+SUM(M27:M37)</f>
        <v>54862</v>
      </c>
    </row>
    <row r="40" spans="2:13" x14ac:dyDescent="0.2">
      <c r="B40" s="1" t="s">
        <v>63</v>
      </c>
      <c r="M40" s="1">
        <v>2337</v>
      </c>
    </row>
    <row r="41" spans="2:13" x14ac:dyDescent="0.2">
      <c r="B41" s="1" t="s">
        <v>64</v>
      </c>
      <c r="M41" s="1">
        <v>1586</v>
      </c>
    </row>
    <row r="42" spans="2:13" x14ac:dyDescent="0.2">
      <c r="B42" s="1" t="s">
        <v>65</v>
      </c>
      <c r="M42" s="1">
        <v>285</v>
      </c>
    </row>
    <row r="43" spans="2:13" x14ac:dyDescent="0.2">
      <c r="B43" s="1" t="s">
        <v>66</v>
      </c>
      <c r="M43" s="1">
        <v>0</v>
      </c>
    </row>
    <row r="44" spans="2:13" x14ac:dyDescent="0.2">
      <c r="B44" s="1" t="s">
        <v>67</v>
      </c>
      <c r="M44" s="1">
        <v>3592</v>
      </c>
    </row>
    <row r="45" spans="2:13" x14ac:dyDescent="0.2">
      <c r="B45" s="1" t="s">
        <v>65</v>
      </c>
      <c r="M45" s="1">
        <v>93</v>
      </c>
    </row>
    <row r="46" spans="2:13" x14ac:dyDescent="0.2">
      <c r="B46" s="1" t="s">
        <v>68</v>
      </c>
      <c r="M46" s="1">
        <v>14788</v>
      </c>
    </row>
    <row r="47" spans="2:13" x14ac:dyDescent="0.2">
      <c r="B47" s="1" t="s">
        <v>69</v>
      </c>
      <c r="M47" s="1">
        <v>4972</v>
      </c>
    </row>
    <row r="48" spans="2:13" x14ac:dyDescent="0.2">
      <c r="B48" s="1" t="s">
        <v>70</v>
      </c>
      <c r="M48" s="1">
        <f>+SUM(M40:M47)</f>
        <v>27653</v>
      </c>
    </row>
    <row r="49" spans="2:13" x14ac:dyDescent="0.2">
      <c r="B49" s="1" t="s">
        <v>71</v>
      </c>
      <c r="M49" s="1">
        <v>27209</v>
      </c>
    </row>
    <row r="50" spans="2:13" x14ac:dyDescent="0.2">
      <c r="B50" s="1" t="s">
        <v>72</v>
      </c>
      <c r="M50" s="1">
        <f>+SUM(M48:M49)</f>
        <v>54862</v>
      </c>
    </row>
  </sheetData>
  <pageMargins left="0.7" right="0.7" top="0.75" bottom="0.75" header="0.3" footer="0.3"/>
  <ignoredErrors>
    <ignoredError sqref="F16:M16 F5:M5 O5 F6:M6 O6 F7:M7 O7 F8:M8 O8 F9:M9 O9 F10:M10 O10 F11:M11 O11 F12:M12 O12 F13:M13 O13 F14:M14 O14 F15:M15 O15 O17 O1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2025-08-14T02:21:04Z</dcterms:created>
  <dcterms:modified xsi:type="dcterms:W3CDTF">2025-08-14T14:21:44Z</dcterms:modified>
</cp:coreProperties>
</file>