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jameel/Library/CloudStorage/Dropbox/models/"/>
    </mc:Choice>
  </mc:AlternateContent>
  <xr:revisionPtr revIDLastSave="0" documentId="13_ncr:1_{8B871A68-D0BB-D04E-AC84-5AD1C114AC60}" xr6:coauthVersionLast="47" xr6:coauthVersionMax="47" xr10:uidLastSave="{00000000-0000-0000-0000-000000000000}"/>
  <bookViews>
    <workbookView xWindow="13300" yWindow="1980" windowWidth="27640" windowHeight="16940" xr2:uid="{872DC379-8029-6E4A-AB13-AE0B132249A5}"/>
  </bookViews>
  <sheets>
    <sheet name="Main" sheetId="1" r:id="rId1"/>
    <sheet name="Model"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24" i="2" l="1"/>
  <c r="AN26" i="2" s="1"/>
  <c r="AN28" i="2" s="1"/>
  <c r="AJ22" i="2"/>
  <c r="AI22" i="2"/>
  <c r="AH22" i="2"/>
  <c r="AG22" i="2"/>
  <c r="AF22" i="2"/>
  <c r="AE22" i="2"/>
  <c r="AD22" i="2"/>
  <c r="AC22" i="2"/>
  <c r="AB22" i="2"/>
  <c r="AA22" i="2"/>
  <c r="Z22" i="2"/>
  <c r="Y22" i="2"/>
  <c r="X22" i="2"/>
  <c r="X21" i="2"/>
  <c r="J22" i="2"/>
  <c r="I22" i="2"/>
  <c r="H22" i="2"/>
  <c r="G22" i="2"/>
  <c r="F22" i="2"/>
  <c r="E22" i="2"/>
  <c r="D22" i="2"/>
  <c r="C22" i="2"/>
  <c r="AJ30" i="2"/>
  <c r="AI30" i="2"/>
  <c r="AH30" i="2"/>
  <c r="AG30" i="2"/>
  <c r="AF30" i="2"/>
  <c r="AE30" i="2"/>
  <c r="AD30" i="2"/>
  <c r="AC30" i="2"/>
  <c r="AJ29" i="2"/>
  <c r="AI29" i="2"/>
  <c r="AH29" i="2"/>
  <c r="AG29" i="2"/>
  <c r="AF29" i="2"/>
  <c r="AE29" i="2"/>
  <c r="AD29" i="2"/>
  <c r="AC29" i="2"/>
  <c r="AB30" i="2"/>
  <c r="AB29" i="2"/>
  <c r="AA30" i="2"/>
  <c r="AA29" i="2"/>
  <c r="Z30" i="2"/>
  <c r="Z29" i="2"/>
  <c r="Y30" i="2"/>
  <c r="Y29" i="2"/>
  <c r="X30" i="2"/>
  <c r="X29" i="2"/>
  <c r="J30" i="2"/>
  <c r="J29" i="2"/>
  <c r="H30" i="2"/>
  <c r="G30" i="2"/>
  <c r="F30" i="2"/>
  <c r="E30" i="2"/>
  <c r="D30" i="2"/>
  <c r="C30" i="2"/>
  <c r="H29" i="2"/>
  <c r="G29" i="2"/>
  <c r="F29" i="2"/>
  <c r="E29" i="2"/>
  <c r="D29" i="2"/>
  <c r="C29" i="2"/>
  <c r="I30" i="2"/>
  <c r="I29" i="2"/>
  <c r="AN27" i="2"/>
  <c r="AN25" i="2"/>
  <c r="HY16" i="2"/>
  <c r="HZ16" i="2" s="1"/>
  <c r="IA16" i="2" s="1"/>
  <c r="IB16" i="2" s="1"/>
  <c r="HY3" i="2"/>
  <c r="HZ3" i="2" s="1"/>
  <c r="IA3" i="2" s="1"/>
  <c r="IB3" i="2" s="1"/>
  <c r="GQ16" i="2"/>
  <c r="GR16" i="2" s="1"/>
  <c r="GS16" i="2" s="1"/>
  <c r="GT16" i="2" s="1"/>
  <c r="GU16" i="2" s="1"/>
  <c r="GV16" i="2" s="1"/>
  <c r="GW16" i="2" s="1"/>
  <c r="GX16" i="2" s="1"/>
  <c r="GY16" i="2" s="1"/>
  <c r="GZ16" i="2" s="1"/>
  <c r="HA16" i="2" s="1"/>
  <c r="HB16" i="2" s="1"/>
  <c r="HC16" i="2" s="1"/>
  <c r="HD16" i="2" s="1"/>
  <c r="HE16" i="2" s="1"/>
  <c r="HF16" i="2" s="1"/>
  <c r="HG16" i="2" s="1"/>
  <c r="HH16" i="2" s="1"/>
  <c r="HI16" i="2" s="1"/>
  <c r="HJ16" i="2" s="1"/>
  <c r="HK16" i="2" s="1"/>
  <c r="HL16" i="2" s="1"/>
  <c r="HM16" i="2" s="1"/>
  <c r="HN16" i="2" s="1"/>
  <c r="HO16" i="2" s="1"/>
  <c r="HP16" i="2" s="1"/>
  <c r="HQ16" i="2" s="1"/>
  <c r="HR16" i="2" s="1"/>
  <c r="HS16" i="2" s="1"/>
  <c r="HT16" i="2" s="1"/>
  <c r="HU16" i="2" s="1"/>
  <c r="HV16" i="2" s="1"/>
  <c r="HW16" i="2" s="1"/>
  <c r="HX16" i="2" s="1"/>
  <c r="GQ3" i="2"/>
  <c r="GR3" i="2" s="1"/>
  <c r="GS3" i="2" s="1"/>
  <c r="GT3" i="2" s="1"/>
  <c r="GU3" i="2" s="1"/>
  <c r="GV3" i="2" s="1"/>
  <c r="GW3" i="2" s="1"/>
  <c r="GX3" i="2" s="1"/>
  <c r="GY3" i="2" s="1"/>
  <c r="GZ3" i="2" s="1"/>
  <c r="HA3" i="2" s="1"/>
  <c r="HB3" i="2" s="1"/>
  <c r="HC3" i="2" s="1"/>
  <c r="HD3" i="2" s="1"/>
  <c r="HE3" i="2" s="1"/>
  <c r="HF3" i="2" s="1"/>
  <c r="HG3" i="2" s="1"/>
  <c r="HH3" i="2" s="1"/>
  <c r="HI3" i="2" s="1"/>
  <c r="HJ3" i="2" s="1"/>
  <c r="HK3" i="2" s="1"/>
  <c r="HL3" i="2" s="1"/>
  <c r="HM3" i="2" s="1"/>
  <c r="HN3" i="2" s="1"/>
  <c r="HO3" i="2" s="1"/>
  <c r="HP3" i="2" s="1"/>
  <c r="HQ3" i="2" s="1"/>
  <c r="HR3" i="2" s="1"/>
  <c r="HS3" i="2" s="1"/>
  <c r="HT3" i="2" s="1"/>
  <c r="HU3" i="2" s="1"/>
  <c r="HV3" i="2" s="1"/>
  <c r="HW3" i="2" s="1"/>
  <c r="HX3" i="2" s="1"/>
  <c r="FE16" i="2"/>
  <c r="FF16" i="2" s="1"/>
  <c r="FG16" i="2" s="1"/>
  <c r="FH16" i="2" s="1"/>
  <c r="FI16" i="2" s="1"/>
  <c r="FJ16" i="2" s="1"/>
  <c r="FK16" i="2" s="1"/>
  <c r="FL16" i="2" s="1"/>
  <c r="FM16" i="2" s="1"/>
  <c r="FN16" i="2" s="1"/>
  <c r="FO16" i="2" s="1"/>
  <c r="FP16" i="2" s="1"/>
  <c r="FQ16" i="2" s="1"/>
  <c r="FR16" i="2" s="1"/>
  <c r="FS16" i="2" s="1"/>
  <c r="FT16" i="2" s="1"/>
  <c r="FU16" i="2" s="1"/>
  <c r="FV16" i="2" s="1"/>
  <c r="FW16" i="2" s="1"/>
  <c r="FX16" i="2" s="1"/>
  <c r="FY16" i="2" s="1"/>
  <c r="FZ16" i="2" s="1"/>
  <c r="GA16" i="2" s="1"/>
  <c r="GB16" i="2" s="1"/>
  <c r="GC16" i="2" s="1"/>
  <c r="GD16" i="2" s="1"/>
  <c r="GE16" i="2" s="1"/>
  <c r="GF16" i="2" s="1"/>
  <c r="GG16" i="2" s="1"/>
  <c r="GH16" i="2" s="1"/>
  <c r="GI16" i="2" s="1"/>
  <c r="GJ16" i="2" s="1"/>
  <c r="GK16" i="2" s="1"/>
  <c r="GL16" i="2" s="1"/>
  <c r="GM16" i="2" s="1"/>
  <c r="GN16" i="2" s="1"/>
  <c r="GO16" i="2" s="1"/>
  <c r="GP16" i="2" s="1"/>
  <c r="FD16" i="2"/>
  <c r="FD3" i="2"/>
  <c r="FE3" i="2" s="1"/>
  <c r="FF3" i="2" s="1"/>
  <c r="FG3" i="2" s="1"/>
  <c r="FH3" i="2" s="1"/>
  <c r="FI3" i="2" s="1"/>
  <c r="FJ3" i="2" s="1"/>
  <c r="FK3" i="2" s="1"/>
  <c r="FL3" i="2" s="1"/>
  <c r="FM3" i="2" s="1"/>
  <c r="FN3" i="2" s="1"/>
  <c r="FO3" i="2" s="1"/>
  <c r="FP3" i="2" s="1"/>
  <c r="FQ3" i="2" s="1"/>
  <c r="FR3" i="2" s="1"/>
  <c r="FS3" i="2" s="1"/>
  <c r="FT3" i="2" s="1"/>
  <c r="FU3" i="2" s="1"/>
  <c r="FV3" i="2" s="1"/>
  <c r="FW3" i="2" s="1"/>
  <c r="FX3" i="2" s="1"/>
  <c r="FY3" i="2" s="1"/>
  <c r="FZ3" i="2" s="1"/>
  <c r="GA3" i="2" s="1"/>
  <c r="GB3" i="2" s="1"/>
  <c r="GC3" i="2" s="1"/>
  <c r="GD3" i="2" s="1"/>
  <c r="GE3" i="2" s="1"/>
  <c r="GF3" i="2" s="1"/>
  <c r="GG3" i="2" s="1"/>
  <c r="GH3" i="2" s="1"/>
  <c r="GI3" i="2" s="1"/>
  <c r="GJ3" i="2" s="1"/>
  <c r="GK3" i="2" s="1"/>
  <c r="GL3" i="2" s="1"/>
  <c r="GM3" i="2" s="1"/>
  <c r="GN3" i="2" s="1"/>
  <c r="GO3" i="2" s="1"/>
  <c r="GP3" i="2" s="1"/>
  <c r="XFD16" i="2"/>
  <c r="XFD3" i="2"/>
  <c r="AL16" i="2"/>
  <c r="AM16" i="2" s="1"/>
  <c r="AN16" i="2" s="1"/>
  <c r="AO16" i="2" s="1"/>
  <c r="AP16" i="2" s="1"/>
  <c r="AQ16" i="2" s="1"/>
  <c r="AR16" i="2" s="1"/>
  <c r="AS16" i="2" s="1"/>
  <c r="AT16" i="2" s="1"/>
  <c r="AU16" i="2" s="1"/>
  <c r="AV16" i="2" s="1"/>
  <c r="AW16" i="2" s="1"/>
  <c r="AX16" i="2" s="1"/>
  <c r="AY16" i="2" s="1"/>
  <c r="AZ16" i="2" s="1"/>
  <c r="BA16" i="2" s="1"/>
  <c r="BB16" i="2" s="1"/>
  <c r="BC16" i="2" s="1"/>
  <c r="BD16" i="2" s="1"/>
  <c r="BE16" i="2" s="1"/>
  <c r="BF16" i="2" s="1"/>
  <c r="BG16" i="2" s="1"/>
  <c r="BH16" i="2" s="1"/>
  <c r="BI16" i="2" s="1"/>
  <c r="BJ16" i="2" s="1"/>
  <c r="BK16" i="2" s="1"/>
  <c r="BL16" i="2" s="1"/>
  <c r="BM16" i="2" s="1"/>
  <c r="BN16" i="2" s="1"/>
  <c r="BO16" i="2" s="1"/>
  <c r="BP16" i="2" s="1"/>
  <c r="BQ16" i="2" s="1"/>
  <c r="BR16" i="2" s="1"/>
  <c r="BS16" i="2" s="1"/>
  <c r="BT16" i="2" s="1"/>
  <c r="BU16" i="2" s="1"/>
  <c r="BV16" i="2" s="1"/>
  <c r="BW16" i="2" s="1"/>
  <c r="BX16" i="2" s="1"/>
  <c r="BY16" i="2" s="1"/>
  <c r="BZ16" i="2" s="1"/>
  <c r="CA16" i="2" s="1"/>
  <c r="CB16" i="2" s="1"/>
  <c r="CC16" i="2" s="1"/>
  <c r="CD16" i="2" s="1"/>
  <c r="CE16" i="2" s="1"/>
  <c r="CF16" i="2" s="1"/>
  <c r="CG16" i="2" s="1"/>
  <c r="CH16" i="2" s="1"/>
  <c r="CI16" i="2" s="1"/>
  <c r="CJ16" i="2" s="1"/>
  <c r="CK16" i="2" s="1"/>
  <c r="CL16" i="2" s="1"/>
  <c r="CM16" i="2" s="1"/>
  <c r="CN16" i="2" s="1"/>
  <c r="CO16" i="2" s="1"/>
  <c r="CP16" i="2" s="1"/>
  <c r="CQ16" i="2" s="1"/>
  <c r="CR16" i="2" s="1"/>
  <c r="CS16" i="2" s="1"/>
  <c r="CT16" i="2" s="1"/>
  <c r="CU16" i="2" s="1"/>
  <c r="CV16" i="2" s="1"/>
  <c r="CW16" i="2" s="1"/>
  <c r="CX16" i="2" s="1"/>
  <c r="CY16" i="2" s="1"/>
  <c r="CZ16" i="2" s="1"/>
  <c r="DA16" i="2" s="1"/>
  <c r="DB16" i="2" s="1"/>
  <c r="DC16" i="2" s="1"/>
  <c r="DD16" i="2" s="1"/>
  <c r="DE16" i="2" s="1"/>
  <c r="DF16" i="2" s="1"/>
  <c r="DG16" i="2" s="1"/>
  <c r="DH16" i="2" s="1"/>
  <c r="DI16" i="2" s="1"/>
  <c r="DJ16" i="2" s="1"/>
  <c r="DK16" i="2" s="1"/>
  <c r="DL16" i="2" s="1"/>
  <c r="DM16" i="2" s="1"/>
  <c r="DN16" i="2" s="1"/>
  <c r="DO16" i="2" s="1"/>
  <c r="DP16" i="2" s="1"/>
  <c r="DQ16" i="2" s="1"/>
  <c r="DR16" i="2" s="1"/>
  <c r="DS16" i="2" s="1"/>
  <c r="DT16" i="2" s="1"/>
  <c r="DU16" i="2" s="1"/>
  <c r="DV16" i="2" s="1"/>
  <c r="DW16" i="2" s="1"/>
  <c r="DX16" i="2" s="1"/>
  <c r="DY16" i="2" s="1"/>
  <c r="DZ16" i="2" s="1"/>
  <c r="EA16" i="2" s="1"/>
  <c r="EB16" i="2" s="1"/>
  <c r="EC16" i="2" s="1"/>
  <c r="ED16" i="2" s="1"/>
  <c r="EE16" i="2" s="1"/>
  <c r="EF16" i="2" s="1"/>
  <c r="EG16" i="2" s="1"/>
  <c r="EH16" i="2" s="1"/>
  <c r="EI16" i="2" s="1"/>
  <c r="EJ16" i="2" s="1"/>
  <c r="EK16" i="2" s="1"/>
  <c r="EL16" i="2" s="1"/>
  <c r="EM16" i="2" s="1"/>
  <c r="EN16" i="2" s="1"/>
  <c r="EO16" i="2" s="1"/>
  <c r="EP16" i="2" s="1"/>
  <c r="EQ16" i="2" s="1"/>
  <c r="ER16" i="2" s="1"/>
  <c r="ES16" i="2" s="1"/>
  <c r="ET16" i="2" s="1"/>
  <c r="EU16" i="2" s="1"/>
  <c r="EV16" i="2" s="1"/>
  <c r="EW16" i="2" s="1"/>
  <c r="EX16" i="2" s="1"/>
  <c r="EY16" i="2" s="1"/>
  <c r="EZ16" i="2" s="1"/>
  <c r="FA16" i="2" s="1"/>
  <c r="FB16" i="2" s="1"/>
  <c r="FC16" i="2" s="1"/>
  <c r="AL3" i="2"/>
  <c r="AM3" i="2" s="1"/>
  <c r="AN3" i="2" s="1"/>
  <c r="AO3" i="2" s="1"/>
  <c r="AP3" i="2" s="1"/>
  <c r="AQ3" i="2" s="1"/>
  <c r="AR3" i="2" s="1"/>
  <c r="AS3" i="2" s="1"/>
  <c r="AT3" i="2" s="1"/>
  <c r="AU3" i="2" s="1"/>
  <c r="AV3" i="2" s="1"/>
  <c r="AW3" i="2" s="1"/>
  <c r="AX3" i="2" s="1"/>
  <c r="AY3" i="2" s="1"/>
  <c r="AZ3" i="2" s="1"/>
  <c r="BA3" i="2" s="1"/>
  <c r="BB3" i="2" s="1"/>
  <c r="BC3" i="2" s="1"/>
  <c r="BD3" i="2" s="1"/>
  <c r="BE3" i="2" s="1"/>
  <c r="BF3" i="2" s="1"/>
  <c r="BG3" i="2" s="1"/>
  <c r="BH3" i="2" s="1"/>
  <c r="BI3" i="2" s="1"/>
  <c r="BJ3" i="2" s="1"/>
  <c r="BK3" i="2" s="1"/>
  <c r="BL3" i="2" s="1"/>
  <c r="BM3" i="2" s="1"/>
  <c r="BN3" i="2" s="1"/>
  <c r="BO3" i="2" s="1"/>
  <c r="BP3" i="2" s="1"/>
  <c r="BQ3" i="2" s="1"/>
  <c r="BR3" i="2" s="1"/>
  <c r="BS3" i="2" s="1"/>
  <c r="BT3" i="2" s="1"/>
  <c r="BU3" i="2" s="1"/>
  <c r="BV3" i="2" s="1"/>
  <c r="BW3" i="2" s="1"/>
  <c r="BX3" i="2" s="1"/>
  <c r="BY3" i="2" s="1"/>
  <c r="BZ3" i="2" s="1"/>
  <c r="CA3" i="2" s="1"/>
  <c r="CB3" i="2" s="1"/>
  <c r="CC3" i="2" s="1"/>
  <c r="CD3" i="2" s="1"/>
  <c r="CE3" i="2" s="1"/>
  <c r="CF3" i="2" s="1"/>
  <c r="CG3" i="2" s="1"/>
  <c r="CH3" i="2" s="1"/>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ER3" i="2" s="1"/>
  <c r="ES3" i="2" s="1"/>
  <c r="ET3" i="2" s="1"/>
  <c r="EU3" i="2" s="1"/>
  <c r="EV3" i="2" s="1"/>
  <c r="EW3" i="2" s="1"/>
  <c r="EX3" i="2" s="1"/>
  <c r="EY3" i="2" s="1"/>
  <c r="EZ3" i="2" s="1"/>
  <c r="FA3" i="2" s="1"/>
  <c r="FB3" i="2" s="1"/>
  <c r="FC3" i="2" s="1"/>
  <c r="AK16" i="2"/>
  <c r="AJ24" i="2"/>
  <c r="AI24" i="2"/>
  <c r="AH24" i="2"/>
  <c r="AG24" i="2"/>
  <c r="AF24" i="2"/>
  <c r="AE24" i="2"/>
  <c r="AD24" i="2"/>
  <c r="AC24" i="2"/>
  <c r="AB24" i="2"/>
  <c r="AJ20" i="2"/>
  <c r="AI20" i="2"/>
  <c r="AH20" i="2"/>
  <c r="AG20" i="2"/>
  <c r="AF20" i="2"/>
  <c r="AE20" i="2"/>
  <c r="AD20" i="2"/>
  <c r="AC20" i="2"/>
  <c r="AB20" i="2"/>
  <c r="J7" i="2"/>
  <c r="AB10" i="2"/>
  <c r="AC10" i="2" s="1"/>
  <c r="AD10" i="2" s="1"/>
  <c r="AE10" i="2" s="1"/>
  <c r="AF10" i="2" s="1"/>
  <c r="AG10" i="2" s="1"/>
  <c r="AH10" i="2" s="1"/>
  <c r="AI10" i="2" s="1"/>
  <c r="AJ10" i="2" s="1"/>
  <c r="AC9" i="2"/>
  <c r="AD9" i="2" s="1"/>
  <c r="AE9" i="2" s="1"/>
  <c r="AF9" i="2" s="1"/>
  <c r="AG9" i="2" s="1"/>
  <c r="AH9" i="2" s="1"/>
  <c r="AI9" i="2" s="1"/>
  <c r="AJ9" i="2" s="1"/>
  <c r="AB9" i="2"/>
  <c r="AB8" i="2"/>
  <c r="AB11" i="2" s="1"/>
  <c r="AC7" i="2"/>
  <c r="AD7" i="2" s="1"/>
  <c r="AE7" i="2" s="1"/>
  <c r="AF7" i="2" s="1"/>
  <c r="AG7" i="2" s="1"/>
  <c r="AH7" i="2" s="1"/>
  <c r="AI7" i="2" s="1"/>
  <c r="AJ7" i="2" s="1"/>
  <c r="AJ8" i="2" s="1"/>
  <c r="AB7" i="2"/>
  <c r="AA10" i="2"/>
  <c r="AA9" i="2"/>
  <c r="AA7" i="2"/>
  <c r="AB6" i="2"/>
  <c r="AC6" i="2" s="1"/>
  <c r="AD6" i="2" s="1"/>
  <c r="AE6" i="2" s="1"/>
  <c r="AF6" i="2" s="1"/>
  <c r="AG6" i="2" s="1"/>
  <c r="AH6" i="2" s="1"/>
  <c r="AI6" i="2" s="1"/>
  <c r="AJ6" i="2" s="1"/>
  <c r="AA24" i="2"/>
  <c r="AA6" i="2"/>
  <c r="I21" i="2"/>
  <c r="H21" i="2"/>
  <c r="G21" i="2"/>
  <c r="F21" i="2"/>
  <c r="E21" i="2"/>
  <c r="D21" i="2"/>
  <c r="C21" i="2"/>
  <c r="J10" i="2"/>
  <c r="J6" i="2"/>
  <c r="F15" i="2"/>
  <c r="F13" i="2"/>
  <c r="F12" i="2"/>
  <c r="F10" i="2"/>
  <c r="F9" i="2"/>
  <c r="F7" i="2"/>
  <c r="F6" i="2"/>
  <c r="Z26" i="2"/>
  <c r="Z25" i="2"/>
  <c r="Y25" i="2"/>
  <c r="Y24" i="2"/>
  <c r="Z24" i="2"/>
  <c r="Z20" i="2"/>
  <c r="Y20" i="2"/>
  <c r="X8" i="2"/>
  <c r="X11" i="2" s="1"/>
  <c r="X14" i="2" s="1"/>
  <c r="X16" i="2" s="1"/>
  <c r="Y8" i="2"/>
  <c r="Y11" i="2" s="1"/>
  <c r="Y14" i="2" s="1"/>
  <c r="Y16" i="2" s="1"/>
  <c r="Z8" i="2"/>
  <c r="Z11" i="2" s="1"/>
  <c r="Z14" i="2" s="1"/>
  <c r="Z16" i="2" s="1"/>
  <c r="R3" i="2"/>
  <c r="S3" i="2" s="1"/>
  <c r="T3" i="2" s="1"/>
  <c r="U3" i="2" s="1"/>
  <c r="V3" i="2" s="1"/>
  <c r="W3" i="2" s="1"/>
  <c r="X3" i="2" s="1"/>
  <c r="Y3" i="2" s="1"/>
  <c r="Z3" i="2" s="1"/>
  <c r="AA3" i="2" s="1"/>
  <c r="AB3" i="2" s="1"/>
  <c r="AC3" i="2" s="1"/>
  <c r="AD3" i="2" s="1"/>
  <c r="AE3" i="2" s="1"/>
  <c r="AF3" i="2" s="1"/>
  <c r="AG3" i="2" s="1"/>
  <c r="AH3" i="2" s="1"/>
  <c r="AI3" i="2" s="1"/>
  <c r="AJ3" i="2" s="1"/>
  <c r="AK3" i="2" s="1"/>
  <c r="G25" i="2"/>
  <c r="G24" i="2"/>
  <c r="C8" i="2"/>
  <c r="C11" i="2" s="1"/>
  <c r="C14" i="2" s="1"/>
  <c r="C16" i="2" s="1"/>
  <c r="F16" i="2" s="1"/>
  <c r="G8" i="2"/>
  <c r="G11" i="2" s="1"/>
  <c r="G14" i="2" s="1"/>
  <c r="G16" i="2" s="1"/>
  <c r="H25" i="2"/>
  <c r="H24" i="2"/>
  <c r="D8" i="2"/>
  <c r="D11" i="2" s="1"/>
  <c r="D14" i="2" s="1"/>
  <c r="D16" i="2" s="1"/>
  <c r="H8" i="2"/>
  <c r="H11" i="2" s="1"/>
  <c r="H14" i="2" s="1"/>
  <c r="H16" i="2" s="1"/>
  <c r="I25" i="2"/>
  <c r="I24" i="2"/>
  <c r="E8" i="2"/>
  <c r="E11" i="2" s="1"/>
  <c r="E14" i="2" s="1"/>
  <c r="E16" i="2" s="1"/>
  <c r="I8" i="2"/>
  <c r="I20" i="2" s="1"/>
  <c r="F8" i="1"/>
  <c r="F7" i="1"/>
  <c r="F6" i="1"/>
  <c r="F5" i="1"/>
  <c r="AE8" i="2" l="1"/>
  <c r="AH8" i="2"/>
  <c r="AI8" i="2"/>
  <c r="AC8" i="2"/>
  <c r="AF8" i="2"/>
  <c r="AD8" i="2"/>
  <c r="AG8" i="2"/>
  <c r="AG11" i="2"/>
  <c r="AI11" i="2"/>
  <c r="AE11" i="2"/>
  <c r="AJ11" i="2"/>
  <c r="Y26" i="2"/>
  <c r="J9" i="2"/>
  <c r="X20" i="2"/>
  <c r="F14" i="2"/>
  <c r="F8" i="2"/>
  <c r="F20" i="2" s="1"/>
  <c r="F11" i="2"/>
  <c r="J8" i="2"/>
  <c r="E20" i="2"/>
  <c r="D20" i="2"/>
  <c r="H26" i="2"/>
  <c r="C20" i="2"/>
  <c r="G20" i="2"/>
  <c r="H20" i="2"/>
  <c r="G26" i="2"/>
  <c r="I11" i="2"/>
  <c r="I14" i="2" s="1"/>
  <c r="I16" i="2" s="1"/>
  <c r="I26" i="2"/>
  <c r="J11" i="2" l="1"/>
  <c r="AA11" i="2" s="1"/>
  <c r="J20" i="2"/>
  <c r="AA8" i="2"/>
  <c r="AA20" i="2" s="1"/>
  <c r="AH11" i="2"/>
  <c r="AF11" i="2"/>
  <c r="AD11" i="2"/>
  <c r="AC11" i="2"/>
  <c r="J13" i="2"/>
  <c r="AA13" i="2" s="1"/>
  <c r="AB13" i="2" s="1"/>
  <c r="AC13" i="2" s="1"/>
  <c r="AD13" i="2" s="1"/>
  <c r="AE13" i="2" s="1"/>
  <c r="AF13" i="2" s="1"/>
  <c r="AG13" i="2" s="1"/>
  <c r="AH13" i="2" s="1"/>
  <c r="AI13" i="2" s="1"/>
  <c r="AJ13" i="2" s="1"/>
  <c r="J12" i="2"/>
  <c r="AA12" i="2" s="1"/>
  <c r="AB12" i="2" s="1"/>
  <c r="J14" i="2"/>
  <c r="AA14" i="2" s="1"/>
  <c r="AC12" i="2" l="1"/>
  <c r="AD12" i="2" s="1"/>
  <c r="AE12" i="2" s="1"/>
  <c r="AB14" i="2"/>
  <c r="AC14" i="2"/>
  <c r="J15" i="2"/>
  <c r="J16" i="2" l="1"/>
  <c r="AA16" i="2" s="1"/>
  <c r="J21" i="2"/>
  <c r="AA15" i="2"/>
  <c r="AF12" i="2"/>
  <c r="AE14" i="2"/>
  <c r="AB15" i="2"/>
  <c r="AC15" i="2" s="1"/>
  <c r="AD14" i="2"/>
  <c r="AD15" i="2" l="1"/>
  <c r="AE15" i="2" s="1"/>
  <c r="AC16" i="2"/>
  <c r="AB16" i="2"/>
  <c r="AD16" i="2"/>
  <c r="AE16" i="2"/>
  <c r="AG12" i="2"/>
  <c r="AF14" i="2"/>
  <c r="AH12" i="2" l="1"/>
  <c r="AG14" i="2"/>
  <c r="AF15" i="2"/>
  <c r="AG15" i="2" s="1"/>
  <c r="AF16" i="2" l="1"/>
  <c r="AG16" i="2"/>
  <c r="AI12" i="2"/>
  <c r="AH14" i="2"/>
  <c r="AH15" i="2" s="1"/>
  <c r="AJ12" i="2" l="1"/>
  <c r="AJ14" i="2" s="1"/>
  <c r="AI14" i="2"/>
  <c r="AH16" i="2"/>
  <c r="AI15" i="2" l="1"/>
  <c r="AJ15" i="2" s="1"/>
  <c r="AJ16" i="2" s="1"/>
  <c r="AI16" i="2" l="1"/>
</calcChain>
</file>

<file path=xl/sharedStrings.xml><?xml version="1.0" encoding="utf-8"?>
<sst xmlns="http://schemas.openxmlformats.org/spreadsheetml/2006/main" count="51" uniqueCount="46">
  <si>
    <t>P</t>
  </si>
  <si>
    <t>S</t>
  </si>
  <si>
    <t>MC</t>
  </si>
  <si>
    <t>C</t>
  </si>
  <si>
    <t>D</t>
  </si>
  <si>
    <t>EV</t>
  </si>
  <si>
    <t xml:space="preserve">CEO </t>
  </si>
  <si>
    <t xml:space="preserve">CFO </t>
  </si>
  <si>
    <t xml:space="preserve">Connect modem to Antenna </t>
  </si>
  <si>
    <t>Q124</t>
  </si>
  <si>
    <t>Q224</t>
  </si>
  <si>
    <t>Q324</t>
  </si>
  <si>
    <t>Q424</t>
  </si>
  <si>
    <t>Q125</t>
  </si>
  <si>
    <t>Q225</t>
  </si>
  <si>
    <t>Q325</t>
  </si>
  <si>
    <t>Q425</t>
  </si>
  <si>
    <t>Q126</t>
  </si>
  <si>
    <t>Q226</t>
  </si>
  <si>
    <t>Q326</t>
  </si>
  <si>
    <t>Q426</t>
  </si>
  <si>
    <t>Revenue</t>
  </si>
  <si>
    <t>Costs</t>
  </si>
  <si>
    <t>GP</t>
  </si>
  <si>
    <t>R&amp;D</t>
  </si>
  <si>
    <t>Sga</t>
  </si>
  <si>
    <t xml:space="preserve">Op Income </t>
  </si>
  <si>
    <t>Interest Exp</t>
  </si>
  <si>
    <t>Other income</t>
  </si>
  <si>
    <t>EBT</t>
  </si>
  <si>
    <t>Taxes</t>
  </si>
  <si>
    <t xml:space="preserve">Net Income </t>
  </si>
  <si>
    <t>Diluted</t>
  </si>
  <si>
    <t>EPS</t>
  </si>
  <si>
    <t>GM%</t>
  </si>
  <si>
    <t>Growth Analysis YY</t>
  </si>
  <si>
    <t>Apple</t>
  </si>
  <si>
    <t>During fiscal 2024, fiscal 2023, and fiscal 2022, Apple, through sales to multiple distributors, contract manufacturers, and direct sales for multiple applications including smartphones, tablets, desktop, and notebook computers, watches and other devices, in the aggregate accounted for 69%, 66%, and 58% of the Company’s net revenue, respectively.</t>
  </si>
  <si>
    <t>Press</t>
  </si>
  <si>
    <t>Tx Rate</t>
  </si>
  <si>
    <t>term</t>
  </si>
  <si>
    <t>discount</t>
  </si>
  <si>
    <t>Npv</t>
  </si>
  <si>
    <t>Estimate</t>
  </si>
  <si>
    <t>Curr</t>
  </si>
  <si>
    <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</si>
</sst>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0.0"/>
    <numFmt numFmtId="165" formatCode="0.0%"/>
  </numFmts>
  <fonts count="3" x14ac:knownFonts="1">
    <font>
      <sz val="12"/>
      <color theme="1"/>
      <name val="Aptos Narrow"/>
      <family val="2"/>
      <scheme val="minor"/>
    </font>
    <font>
      <u/>
      <sz val="12"/>
      <color theme="10"/>
      <name val="Aptos Narrow"/>
      <family val="2"/>
      <scheme val="minor"/>
    </font>
    <font>
      <b/>
      <sz val="12"/>
      <color theme="1"/>
      <name val="Aptos Narrow"/>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1" fontId="0" fillId="0" borderId="0" xfId="0" applyNumberFormat="1"/>
    <xf numFmtId="164" fontId="0" fillId="0" borderId="0" xfId="0" applyNumberFormat="1"/>
    <xf numFmtId="3" fontId="0" fillId="0" borderId="0" xfId="0" applyNumberFormat="1"/>
    <xf numFmtId="9" fontId="0" fillId="0" borderId="0" xfId="0" applyNumberFormat="1"/>
    <xf numFmtId="165" fontId="0" fillId="0" borderId="0" xfId="0" applyNumberFormat="1"/>
    <xf numFmtId="164" fontId="0" fillId="0" borderId="0" xfId="0" applyNumberFormat="1" applyFont="1"/>
    <xf numFmtId="3" fontId="1" fillId="0" borderId="0" xfId="1" applyNumberFormat="1"/>
    <xf numFmtId="9" fontId="2" fillId="0" borderId="0" xfId="0" applyNumberFormat="1" applyFont="1"/>
    <xf numFmtId="1" fontId="2" fillId="0" borderId="0" xfId="0" applyNumberFormat="1" applyFont="1"/>
    <xf numFmtId="6"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xdr:col>
      <xdr:colOff>457200</xdr:colOff>
      <xdr:row>0</xdr:row>
      <xdr:rowOff>76200</xdr:rowOff>
    </xdr:from>
    <xdr:to>
      <xdr:col>9</xdr:col>
      <xdr:colOff>38100</xdr:colOff>
      <xdr:row>60</xdr:row>
      <xdr:rowOff>76200</xdr:rowOff>
    </xdr:to>
    <xdr:cxnSp macro="">
      <xdr:nvCxnSpPr>
        <xdr:cNvPr id="3" name="Straight Connector 2">
          <a:extLst>
            <a:ext uri="{FF2B5EF4-FFF2-40B4-BE49-F238E27FC236}">
              <a16:creationId xmlns:a16="http://schemas.microsoft.com/office/drawing/2014/main" id="{E24F87A7-5A3E-51F8-EADF-535BFB5DE763}"/>
            </a:ext>
          </a:extLst>
        </xdr:cNvPr>
        <xdr:cNvCxnSpPr/>
      </xdr:nvCxnSpPr>
      <xdr:spPr>
        <a:xfrm flipH="1">
          <a:off x="5156200" y="76200"/>
          <a:ext cx="50800" cy="119888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495300</xdr:colOff>
      <xdr:row>0</xdr:row>
      <xdr:rowOff>0</xdr:rowOff>
    </xdr:from>
    <xdr:to>
      <xdr:col>26</xdr:col>
      <xdr:colOff>0</xdr:colOff>
      <xdr:row>60</xdr:row>
      <xdr:rowOff>0</xdr:rowOff>
    </xdr:to>
    <xdr:cxnSp macro="">
      <xdr:nvCxnSpPr>
        <xdr:cNvPr id="4" name="Straight Connector 3">
          <a:extLst>
            <a:ext uri="{FF2B5EF4-FFF2-40B4-BE49-F238E27FC236}">
              <a16:creationId xmlns:a16="http://schemas.microsoft.com/office/drawing/2014/main" id="{20A785D7-A78C-644F-BD11-35424E120D10}"/>
            </a:ext>
          </a:extLst>
        </xdr:cNvPr>
        <xdr:cNvCxnSpPr/>
      </xdr:nvCxnSpPr>
      <xdr:spPr>
        <a:xfrm flipH="1">
          <a:off x="13385800" y="0"/>
          <a:ext cx="50800" cy="121920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nvestors.skyworksinc.com/news-releases/news-release-details/skyworks-reports-q3-fiscal-2025-result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208B4-D5F3-2D42-AF5A-21BE16CD29C2}">
  <dimension ref="B2:F16"/>
  <sheetViews>
    <sheetView tabSelected="1" zoomScale="150" workbookViewId="0">
      <selection activeCell="D7" sqref="D7"/>
    </sheetView>
  </sheetViews>
  <sheetFormatPr baseColWidth="10" defaultColWidth="30.33203125" defaultRowHeight="16" x14ac:dyDescent="0.2"/>
  <cols>
    <col min="1" max="1" width="3.83203125" style="3" customWidth="1"/>
    <col min="2" max="2" width="8.83203125" style="3" customWidth="1"/>
    <col min="3" max="4" width="30.33203125" style="3"/>
    <col min="5" max="5" width="4" style="3" bestFit="1" customWidth="1"/>
    <col min="6" max="6" width="6.6640625" style="3" bestFit="1" customWidth="1"/>
    <col min="7" max="16384" width="30.33203125" style="3"/>
  </cols>
  <sheetData>
    <row r="2" spans="2:6" x14ac:dyDescent="0.2">
      <c r="B2" s="3" t="s">
        <v>6</v>
      </c>
    </row>
    <row r="3" spans="2:6" x14ac:dyDescent="0.2">
      <c r="B3" s="3" t="s">
        <v>7</v>
      </c>
      <c r="E3" s="3" t="s">
        <v>0</v>
      </c>
      <c r="F3" s="3">
        <v>74.510000000000005</v>
      </c>
    </row>
    <row r="4" spans="2:6" x14ac:dyDescent="0.2">
      <c r="E4" s="3" t="s">
        <v>1</v>
      </c>
      <c r="F4" s="3">
        <v>148.42756800000001</v>
      </c>
    </row>
    <row r="5" spans="2:6" x14ac:dyDescent="0.2">
      <c r="E5" s="3" t="s">
        <v>2</v>
      </c>
      <c r="F5" s="3">
        <f>+F3*F4</f>
        <v>11059.338091680002</v>
      </c>
    </row>
    <row r="6" spans="2:6" x14ac:dyDescent="0.2">
      <c r="E6" s="3" t="s">
        <v>3</v>
      </c>
      <c r="F6" s="3">
        <f>1185.9+132</f>
        <v>1317.9</v>
      </c>
    </row>
    <row r="7" spans="2:6" x14ac:dyDescent="0.2">
      <c r="E7" s="3" t="s">
        <v>4</v>
      </c>
      <c r="F7" s="3">
        <f>499.2+496.2</f>
        <v>995.4</v>
      </c>
    </row>
    <row r="8" spans="2:6" x14ac:dyDescent="0.2">
      <c r="B8" s="3" t="s">
        <v>8</v>
      </c>
      <c r="E8" s="3" t="s">
        <v>5</v>
      </c>
      <c r="F8" s="3">
        <f>+F5-F6+F7</f>
        <v>10736.838091680002</v>
      </c>
    </row>
    <row r="13" spans="2:6" x14ac:dyDescent="0.2">
      <c r="B13" s="3" t="s">
        <v>37</v>
      </c>
    </row>
    <row r="15" spans="2:6" x14ac:dyDescent="0.2">
      <c r="B15" s="3" t="s">
        <v>38</v>
      </c>
    </row>
    <row r="16" spans="2:6" x14ac:dyDescent="0.2">
      <c r="B16" s="7" t="s">
        <v>15</v>
      </c>
    </row>
  </sheetData>
  <hyperlinks>
    <hyperlink ref="B16" r:id="rId1" xr:uid="{2105306F-9E96-6649-98DB-7F415FAB346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0BAA6-AB93-1A44-BE3C-6AF20F9000FE}">
  <dimension ref="B3:XFD30"/>
  <sheetViews>
    <sheetView workbookViewId="0">
      <pane xSplit="2" ySplit="3" topLeftCell="V4" activePane="bottomRight" state="frozen"/>
      <selection pane="topRight" activeCell="C1" sqref="C1"/>
      <selection pane="bottomLeft" activeCell="A4" sqref="A4"/>
      <selection pane="bottomRight" activeCell="AN24" sqref="AN24"/>
    </sheetView>
  </sheetViews>
  <sheetFormatPr baseColWidth="10" defaultRowHeight="16" x14ac:dyDescent="0.2"/>
  <cols>
    <col min="1" max="1" width="3.5" style="2" customWidth="1"/>
    <col min="2" max="2" width="16.5" style="2" bestFit="1" customWidth="1"/>
    <col min="3" max="4" width="7.1640625" style="2" bestFit="1" customWidth="1"/>
    <col min="5" max="5" width="6.1640625" style="2" bestFit="1" customWidth="1"/>
    <col min="6" max="7" width="7.1640625" style="2" bestFit="1" customWidth="1"/>
    <col min="8" max="8" width="6.83203125" style="2" bestFit="1" customWidth="1"/>
    <col min="9" max="9" width="6.1640625" style="2" bestFit="1" customWidth="1"/>
    <col min="10" max="10" width="7.1640625" style="2" bestFit="1" customWidth="1"/>
    <col min="11" max="14" width="5.5" style="2" bestFit="1" customWidth="1"/>
    <col min="15" max="16" width="10.83203125" style="2"/>
    <col min="17" max="23" width="5.1640625" style="2" bestFit="1" customWidth="1"/>
    <col min="24" max="36" width="7.1640625" style="2" bestFit="1" customWidth="1"/>
    <col min="37" max="38" width="5.6640625" style="2" bestFit="1" customWidth="1"/>
    <col min="39" max="39" width="8.1640625" style="2" bestFit="1" customWidth="1"/>
    <col min="40" max="40" width="9.83203125" style="2" bestFit="1" customWidth="1"/>
    <col min="41" max="85" width="5.6640625" style="2" bestFit="1" customWidth="1"/>
    <col min="86" max="236" width="7.1640625" style="2" bestFit="1" customWidth="1"/>
    <col min="237" max="16383" width="10.83203125" style="2"/>
    <col min="16384" max="16384" width="3.6640625" style="2" bestFit="1" customWidth="1"/>
  </cols>
  <sheetData>
    <row r="3" spans="2:236 16384:16384" s="1" customFormat="1" x14ac:dyDescent="0.2">
      <c r="C3" s="1" t="s">
        <v>9</v>
      </c>
      <c r="D3" s="1" t="s">
        <v>10</v>
      </c>
      <c r="E3" s="1" t="s">
        <v>11</v>
      </c>
      <c r="F3" s="1" t="s">
        <v>12</v>
      </c>
      <c r="G3" s="1" t="s">
        <v>13</v>
      </c>
      <c r="H3" s="1" t="s">
        <v>14</v>
      </c>
      <c r="I3" s="1" t="s">
        <v>15</v>
      </c>
      <c r="J3" s="1" t="s">
        <v>16</v>
      </c>
      <c r="K3" s="1" t="s">
        <v>17</v>
      </c>
      <c r="L3" s="1" t="s">
        <v>18</v>
      </c>
      <c r="M3" s="1" t="s">
        <v>19</v>
      </c>
      <c r="N3" s="1" t="s">
        <v>20</v>
      </c>
      <c r="Q3" s="1">
        <v>2015</v>
      </c>
      <c r="R3" s="1">
        <f>+Q3+1</f>
        <v>2016</v>
      </c>
      <c r="S3" s="1">
        <f t="shared" ref="S3:AP3" si="0">+R3+1</f>
        <v>2017</v>
      </c>
      <c r="T3" s="1">
        <f t="shared" si="0"/>
        <v>2018</v>
      </c>
      <c r="U3" s="1">
        <f t="shared" si="0"/>
        <v>2019</v>
      </c>
      <c r="V3" s="1">
        <f t="shared" si="0"/>
        <v>2020</v>
      </c>
      <c r="W3" s="1">
        <f t="shared" si="0"/>
        <v>2021</v>
      </c>
      <c r="X3" s="1">
        <f t="shared" si="0"/>
        <v>2022</v>
      </c>
      <c r="Y3" s="1">
        <f t="shared" si="0"/>
        <v>2023</v>
      </c>
      <c r="Z3" s="1">
        <f t="shared" si="0"/>
        <v>2024</v>
      </c>
      <c r="AA3" s="1">
        <f t="shared" si="0"/>
        <v>2025</v>
      </c>
      <c r="AB3" s="1">
        <f t="shared" si="0"/>
        <v>2026</v>
      </c>
      <c r="AC3" s="1">
        <f t="shared" si="0"/>
        <v>2027</v>
      </c>
      <c r="AD3" s="1">
        <f t="shared" si="0"/>
        <v>2028</v>
      </c>
      <c r="AE3" s="1">
        <f t="shared" si="0"/>
        <v>2029</v>
      </c>
      <c r="AF3" s="1">
        <f t="shared" si="0"/>
        <v>2030</v>
      </c>
      <c r="AG3" s="1">
        <f t="shared" si="0"/>
        <v>2031</v>
      </c>
      <c r="AH3" s="1">
        <f t="shared" si="0"/>
        <v>2032</v>
      </c>
      <c r="AI3" s="1">
        <f t="shared" si="0"/>
        <v>2033</v>
      </c>
      <c r="AJ3" s="1">
        <f t="shared" si="0"/>
        <v>2034</v>
      </c>
      <c r="AK3" s="1">
        <f t="shared" si="0"/>
        <v>2035</v>
      </c>
      <c r="AL3" s="1">
        <f t="shared" ref="AL3:CW3" si="1">+AK3+1</f>
        <v>2036</v>
      </c>
      <c r="AM3" s="1">
        <f t="shared" si="1"/>
        <v>2037</v>
      </c>
      <c r="AN3" s="1">
        <f t="shared" si="1"/>
        <v>2038</v>
      </c>
      <c r="AO3" s="1">
        <f t="shared" si="1"/>
        <v>2039</v>
      </c>
      <c r="AP3" s="1">
        <f t="shared" si="1"/>
        <v>2040</v>
      </c>
      <c r="AQ3" s="1">
        <f t="shared" si="1"/>
        <v>2041</v>
      </c>
      <c r="AR3" s="1">
        <f t="shared" si="1"/>
        <v>2042</v>
      </c>
      <c r="AS3" s="1">
        <f t="shared" si="1"/>
        <v>2043</v>
      </c>
      <c r="AT3" s="1">
        <f t="shared" si="1"/>
        <v>2044</v>
      </c>
      <c r="AU3" s="1">
        <f t="shared" si="1"/>
        <v>2045</v>
      </c>
      <c r="AV3" s="1">
        <f t="shared" si="1"/>
        <v>2046</v>
      </c>
      <c r="AW3" s="1">
        <f t="shared" si="1"/>
        <v>2047</v>
      </c>
      <c r="AX3" s="1">
        <f t="shared" si="1"/>
        <v>2048</v>
      </c>
      <c r="AY3" s="1">
        <f t="shared" si="1"/>
        <v>2049</v>
      </c>
      <c r="AZ3" s="1">
        <f t="shared" si="1"/>
        <v>2050</v>
      </c>
      <c r="BA3" s="1">
        <f t="shared" si="1"/>
        <v>2051</v>
      </c>
      <c r="BB3" s="1">
        <f t="shared" si="1"/>
        <v>2052</v>
      </c>
      <c r="BC3" s="1">
        <f t="shared" si="1"/>
        <v>2053</v>
      </c>
      <c r="BD3" s="1">
        <f t="shared" si="1"/>
        <v>2054</v>
      </c>
      <c r="BE3" s="1">
        <f t="shared" si="1"/>
        <v>2055</v>
      </c>
      <c r="BF3" s="1">
        <f t="shared" si="1"/>
        <v>2056</v>
      </c>
      <c r="BG3" s="1">
        <f t="shared" si="1"/>
        <v>2057</v>
      </c>
      <c r="BH3" s="1">
        <f t="shared" si="1"/>
        <v>2058</v>
      </c>
      <c r="BI3" s="1">
        <f t="shared" si="1"/>
        <v>2059</v>
      </c>
      <c r="BJ3" s="1">
        <f t="shared" si="1"/>
        <v>2060</v>
      </c>
      <c r="BK3" s="1">
        <f t="shared" si="1"/>
        <v>2061</v>
      </c>
      <c r="BL3" s="1">
        <f t="shared" si="1"/>
        <v>2062</v>
      </c>
      <c r="BM3" s="1">
        <f t="shared" si="1"/>
        <v>2063</v>
      </c>
      <c r="BN3" s="1">
        <f t="shared" si="1"/>
        <v>2064</v>
      </c>
      <c r="BO3" s="1">
        <f t="shared" si="1"/>
        <v>2065</v>
      </c>
      <c r="BP3" s="1">
        <f t="shared" si="1"/>
        <v>2066</v>
      </c>
      <c r="BQ3" s="1">
        <f t="shared" si="1"/>
        <v>2067</v>
      </c>
      <c r="BR3" s="1">
        <f t="shared" si="1"/>
        <v>2068</v>
      </c>
      <c r="BS3" s="1">
        <f t="shared" si="1"/>
        <v>2069</v>
      </c>
      <c r="BT3" s="1">
        <f t="shared" si="1"/>
        <v>2070</v>
      </c>
      <c r="BU3" s="1">
        <f t="shared" si="1"/>
        <v>2071</v>
      </c>
      <c r="BV3" s="1">
        <f t="shared" si="1"/>
        <v>2072</v>
      </c>
      <c r="BW3" s="1">
        <f t="shared" si="1"/>
        <v>2073</v>
      </c>
      <c r="BX3" s="1">
        <f t="shared" si="1"/>
        <v>2074</v>
      </c>
      <c r="BY3" s="1">
        <f t="shared" si="1"/>
        <v>2075</v>
      </c>
      <c r="BZ3" s="1">
        <f t="shared" si="1"/>
        <v>2076</v>
      </c>
      <c r="CA3" s="1">
        <f t="shared" si="1"/>
        <v>2077</v>
      </c>
      <c r="CB3" s="1">
        <f t="shared" si="1"/>
        <v>2078</v>
      </c>
      <c r="CC3" s="1">
        <f t="shared" si="1"/>
        <v>2079</v>
      </c>
      <c r="CD3" s="1">
        <f t="shared" si="1"/>
        <v>2080</v>
      </c>
      <c r="CE3" s="1">
        <f t="shared" si="1"/>
        <v>2081</v>
      </c>
      <c r="CF3" s="1">
        <f t="shared" si="1"/>
        <v>2082</v>
      </c>
      <c r="CG3" s="1">
        <f t="shared" si="1"/>
        <v>2083</v>
      </c>
      <c r="CH3" s="1">
        <f t="shared" si="1"/>
        <v>2084</v>
      </c>
      <c r="CI3" s="1">
        <f t="shared" si="1"/>
        <v>2085</v>
      </c>
      <c r="CJ3" s="1">
        <f t="shared" si="1"/>
        <v>2086</v>
      </c>
      <c r="CK3" s="1">
        <f t="shared" si="1"/>
        <v>2087</v>
      </c>
      <c r="CL3" s="1">
        <f t="shared" si="1"/>
        <v>2088</v>
      </c>
      <c r="CM3" s="1">
        <f t="shared" si="1"/>
        <v>2089</v>
      </c>
      <c r="CN3" s="1">
        <f t="shared" si="1"/>
        <v>2090</v>
      </c>
      <c r="CO3" s="1">
        <f t="shared" si="1"/>
        <v>2091</v>
      </c>
      <c r="CP3" s="1">
        <f t="shared" si="1"/>
        <v>2092</v>
      </c>
      <c r="CQ3" s="1">
        <f t="shared" si="1"/>
        <v>2093</v>
      </c>
      <c r="CR3" s="1">
        <f t="shared" si="1"/>
        <v>2094</v>
      </c>
      <c r="CS3" s="1">
        <f t="shared" si="1"/>
        <v>2095</v>
      </c>
      <c r="CT3" s="1">
        <f t="shared" si="1"/>
        <v>2096</v>
      </c>
      <c r="CU3" s="1">
        <f t="shared" si="1"/>
        <v>2097</v>
      </c>
      <c r="CV3" s="1">
        <f t="shared" si="1"/>
        <v>2098</v>
      </c>
      <c r="CW3" s="1">
        <f t="shared" si="1"/>
        <v>2099</v>
      </c>
      <c r="CX3" s="1">
        <f t="shared" ref="CX3:FC3" si="2">+CW3+1</f>
        <v>2100</v>
      </c>
      <c r="CY3" s="1">
        <f t="shared" si="2"/>
        <v>2101</v>
      </c>
      <c r="CZ3" s="1">
        <f t="shared" si="2"/>
        <v>2102</v>
      </c>
      <c r="DA3" s="1">
        <f t="shared" si="2"/>
        <v>2103</v>
      </c>
      <c r="DB3" s="1">
        <f t="shared" si="2"/>
        <v>2104</v>
      </c>
      <c r="DC3" s="1">
        <f t="shared" si="2"/>
        <v>2105</v>
      </c>
      <c r="DD3" s="1">
        <f t="shared" si="2"/>
        <v>2106</v>
      </c>
      <c r="DE3" s="1">
        <f t="shared" si="2"/>
        <v>2107</v>
      </c>
      <c r="DF3" s="1">
        <f t="shared" si="2"/>
        <v>2108</v>
      </c>
      <c r="DG3" s="1">
        <f t="shared" si="2"/>
        <v>2109</v>
      </c>
      <c r="DH3" s="1">
        <f t="shared" si="2"/>
        <v>2110</v>
      </c>
      <c r="DI3" s="1">
        <f t="shared" si="2"/>
        <v>2111</v>
      </c>
      <c r="DJ3" s="1">
        <f t="shared" si="2"/>
        <v>2112</v>
      </c>
      <c r="DK3" s="1">
        <f t="shared" si="2"/>
        <v>2113</v>
      </c>
      <c r="DL3" s="1">
        <f t="shared" si="2"/>
        <v>2114</v>
      </c>
      <c r="DM3" s="1">
        <f t="shared" si="2"/>
        <v>2115</v>
      </c>
      <c r="DN3" s="1">
        <f t="shared" si="2"/>
        <v>2116</v>
      </c>
      <c r="DO3" s="1">
        <f t="shared" si="2"/>
        <v>2117</v>
      </c>
      <c r="DP3" s="1">
        <f t="shared" si="2"/>
        <v>2118</v>
      </c>
      <c r="DQ3" s="1">
        <f t="shared" si="2"/>
        <v>2119</v>
      </c>
      <c r="DR3" s="1">
        <f t="shared" si="2"/>
        <v>2120</v>
      </c>
      <c r="DS3" s="1">
        <f t="shared" si="2"/>
        <v>2121</v>
      </c>
      <c r="DT3" s="1">
        <f t="shared" si="2"/>
        <v>2122</v>
      </c>
      <c r="DU3" s="1">
        <f t="shared" si="2"/>
        <v>2123</v>
      </c>
      <c r="DV3" s="1">
        <f t="shared" si="2"/>
        <v>2124</v>
      </c>
      <c r="DW3" s="1">
        <f t="shared" si="2"/>
        <v>2125</v>
      </c>
      <c r="DX3" s="1">
        <f t="shared" si="2"/>
        <v>2126</v>
      </c>
      <c r="DY3" s="1">
        <f t="shared" si="2"/>
        <v>2127</v>
      </c>
      <c r="DZ3" s="1">
        <f t="shared" si="2"/>
        <v>2128</v>
      </c>
      <c r="EA3" s="1">
        <f t="shared" si="2"/>
        <v>2129</v>
      </c>
      <c r="EB3" s="1">
        <f t="shared" si="2"/>
        <v>2130</v>
      </c>
      <c r="EC3" s="1">
        <f t="shared" si="2"/>
        <v>2131</v>
      </c>
      <c r="ED3" s="1">
        <f t="shared" si="2"/>
        <v>2132</v>
      </c>
      <c r="EE3" s="1">
        <f t="shared" si="2"/>
        <v>2133</v>
      </c>
      <c r="EF3" s="1">
        <f t="shared" si="2"/>
        <v>2134</v>
      </c>
      <c r="EG3" s="1">
        <f t="shared" si="2"/>
        <v>2135</v>
      </c>
      <c r="EH3" s="1">
        <f t="shared" si="2"/>
        <v>2136</v>
      </c>
      <c r="EI3" s="1">
        <f t="shared" si="2"/>
        <v>2137</v>
      </c>
      <c r="EJ3" s="1">
        <f t="shared" si="2"/>
        <v>2138</v>
      </c>
      <c r="EK3" s="1">
        <f t="shared" si="2"/>
        <v>2139</v>
      </c>
      <c r="EL3" s="1">
        <f t="shared" si="2"/>
        <v>2140</v>
      </c>
      <c r="EM3" s="1">
        <f t="shared" si="2"/>
        <v>2141</v>
      </c>
      <c r="EN3" s="1">
        <f t="shared" si="2"/>
        <v>2142</v>
      </c>
      <c r="EO3" s="1">
        <f t="shared" si="2"/>
        <v>2143</v>
      </c>
      <c r="EP3" s="1">
        <f t="shared" si="2"/>
        <v>2144</v>
      </c>
      <c r="EQ3" s="1">
        <f t="shared" si="2"/>
        <v>2145</v>
      </c>
      <c r="ER3" s="1">
        <f t="shared" si="2"/>
        <v>2146</v>
      </c>
      <c r="ES3" s="1">
        <f t="shared" si="2"/>
        <v>2147</v>
      </c>
      <c r="ET3" s="1">
        <f t="shared" si="2"/>
        <v>2148</v>
      </c>
      <c r="EU3" s="1">
        <f t="shared" si="2"/>
        <v>2149</v>
      </c>
      <c r="EV3" s="1">
        <f t="shared" si="2"/>
        <v>2150</v>
      </c>
      <c r="EW3" s="1">
        <f t="shared" si="2"/>
        <v>2151</v>
      </c>
      <c r="EX3" s="1">
        <f t="shared" si="2"/>
        <v>2152</v>
      </c>
      <c r="EY3" s="1">
        <f t="shared" si="2"/>
        <v>2153</v>
      </c>
      <c r="EZ3" s="1">
        <f t="shared" si="2"/>
        <v>2154</v>
      </c>
      <c r="FA3" s="1">
        <f t="shared" si="2"/>
        <v>2155</v>
      </c>
      <c r="FB3" s="1">
        <f t="shared" si="2"/>
        <v>2156</v>
      </c>
      <c r="FC3" s="1">
        <f t="shared" si="2"/>
        <v>2157</v>
      </c>
      <c r="FD3" s="1">
        <f t="shared" ref="FD3:GP3" si="3">+FC3+1</f>
        <v>2158</v>
      </c>
      <c r="FE3" s="1">
        <f t="shared" si="3"/>
        <v>2159</v>
      </c>
      <c r="FF3" s="1">
        <f t="shared" si="3"/>
        <v>2160</v>
      </c>
      <c r="FG3" s="1">
        <f t="shared" si="3"/>
        <v>2161</v>
      </c>
      <c r="FH3" s="1">
        <f t="shared" si="3"/>
        <v>2162</v>
      </c>
      <c r="FI3" s="1">
        <f t="shared" si="3"/>
        <v>2163</v>
      </c>
      <c r="FJ3" s="1">
        <f t="shared" si="3"/>
        <v>2164</v>
      </c>
      <c r="FK3" s="1">
        <f t="shared" si="3"/>
        <v>2165</v>
      </c>
      <c r="FL3" s="1">
        <f t="shared" si="3"/>
        <v>2166</v>
      </c>
      <c r="FM3" s="1">
        <f t="shared" si="3"/>
        <v>2167</v>
      </c>
      <c r="FN3" s="1">
        <f t="shared" si="3"/>
        <v>2168</v>
      </c>
      <c r="FO3" s="1">
        <f t="shared" si="3"/>
        <v>2169</v>
      </c>
      <c r="FP3" s="1">
        <f t="shared" si="3"/>
        <v>2170</v>
      </c>
      <c r="FQ3" s="1">
        <f t="shared" si="3"/>
        <v>2171</v>
      </c>
      <c r="FR3" s="1">
        <f t="shared" si="3"/>
        <v>2172</v>
      </c>
      <c r="FS3" s="1">
        <f t="shared" si="3"/>
        <v>2173</v>
      </c>
      <c r="FT3" s="1">
        <f t="shared" si="3"/>
        <v>2174</v>
      </c>
      <c r="FU3" s="1">
        <f t="shared" si="3"/>
        <v>2175</v>
      </c>
      <c r="FV3" s="1">
        <f t="shared" si="3"/>
        <v>2176</v>
      </c>
      <c r="FW3" s="1">
        <f t="shared" si="3"/>
        <v>2177</v>
      </c>
      <c r="FX3" s="1">
        <f t="shared" si="3"/>
        <v>2178</v>
      </c>
      <c r="FY3" s="1">
        <f t="shared" si="3"/>
        <v>2179</v>
      </c>
      <c r="FZ3" s="1">
        <f t="shared" si="3"/>
        <v>2180</v>
      </c>
      <c r="GA3" s="1">
        <f t="shared" si="3"/>
        <v>2181</v>
      </c>
      <c r="GB3" s="1">
        <f t="shared" si="3"/>
        <v>2182</v>
      </c>
      <c r="GC3" s="1">
        <f t="shared" si="3"/>
        <v>2183</v>
      </c>
      <c r="GD3" s="1">
        <f t="shared" si="3"/>
        <v>2184</v>
      </c>
      <c r="GE3" s="1">
        <f t="shared" si="3"/>
        <v>2185</v>
      </c>
      <c r="GF3" s="1">
        <f t="shared" si="3"/>
        <v>2186</v>
      </c>
      <c r="GG3" s="1">
        <f t="shared" si="3"/>
        <v>2187</v>
      </c>
      <c r="GH3" s="1">
        <f t="shared" si="3"/>
        <v>2188</v>
      </c>
      <c r="GI3" s="1">
        <f t="shared" si="3"/>
        <v>2189</v>
      </c>
      <c r="GJ3" s="1">
        <f t="shared" si="3"/>
        <v>2190</v>
      </c>
      <c r="GK3" s="1">
        <f t="shared" si="3"/>
        <v>2191</v>
      </c>
      <c r="GL3" s="1">
        <f t="shared" si="3"/>
        <v>2192</v>
      </c>
      <c r="GM3" s="1">
        <f t="shared" si="3"/>
        <v>2193</v>
      </c>
      <c r="GN3" s="1">
        <f t="shared" si="3"/>
        <v>2194</v>
      </c>
      <c r="GO3" s="1">
        <f t="shared" si="3"/>
        <v>2195</v>
      </c>
      <c r="GP3" s="1">
        <f t="shared" si="3"/>
        <v>2196</v>
      </c>
      <c r="GQ3" s="1">
        <f t="shared" ref="GQ3:HX3" si="4">+GP3+1</f>
        <v>2197</v>
      </c>
      <c r="GR3" s="1">
        <f t="shared" si="4"/>
        <v>2198</v>
      </c>
      <c r="GS3" s="1">
        <f t="shared" si="4"/>
        <v>2199</v>
      </c>
      <c r="GT3" s="1">
        <f t="shared" si="4"/>
        <v>2200</v>
      </c>
      <c r="GU3" s="1">
        <f t="shared" si="4"/>
        <v>2201</v>
      </c>
      <c r="GV3" s="1">
        <f t="shared" si="4"/>
        <v>2202</v>
      </c>
      <c r="GW3" s="1">
        <f t="shared" si="4"/>
        <v>2203</v>
      </c>
      <c r="GX3" s="1">
        <f t="shared" si="4"/>
        <v>2204</v>
      </c>
      <c r="GY3" s="1">
        <f t="shared" si="4"/>
        <v>2205</v>
      </c>
      <c r="GZ3" s="1">
        <f t="shared" si="4"/>
        <v>2206</v>
      </c>
      <c r="HA3" s="1">
        <f t="shared" si="4"/>
        <v>2207</v>
      </c>
      <c r="HB3" s="1">
        <f t="shared" si="4"/>
        <v>2208</v>
      </c>
      <c r="HC3" s="1">
        <f t="shared" si="4"/>
        <v>2209</v>
      </c>
      <c r="HD3" s="1">
        <f t="shared" si="4"/>
        <v>2210</v>
      </c>
      <c r="HE3" s="1">
        <f t="shared" si="4"/>
        <v>2211</v>
      </c>
      <c r="HF3" s="1">
        <f t="shared" si="4"/>
        <v>2212</v>
      </c>
      <c r="HG3" s="1">
        <f t="shared" si="4"/>
        <v>2213</v>
      </c>
      <c r="HH3" s="1">
        <f t="shared" si="4"/>
        <v>2214</v>
      </c>
      <c r="HI3" s="1">
        <f t="shared" si="4"/>
        <v>2215</v>
      </c>
      <c r="HJ3" s="1">
        <f t="shared" si="4"/>
        <v>2216</v>
      </c>
      <c r="HK3" s="1">
        <f t="shared" si="4"/>
        <v>2217</v>
      </c>
      <c r="HL3" s="1">
        <f t="shared" si="4"/>
        <v>2218</v>
      </c>
      <c r="HM3" s="1">
        <f t="shared" si="4"/>
        <v>2219</v>
      </c>
      <c r="HN3" s="1">
        <f t="shared" si="4"/>
        <v>2220</v>
      </c>
      <c r="HO3" s="1">
        <f t="shared" si="4"/>
        <v>2221</v>
      </c>
      <c r="HP3" s="1">
        <f t="shared" si="4"/>
        <v>2222</v>
      </c>
      <c r="HQ3" s="1">
        <f t="shared" si="4"/>
        <v>2223</v>
      </c>
      <c r="HR3" s="1">
        <f t="shared" si="4"/>
        <v>2224</v>
      </c>
      <c r="HS3" s="1">
        <f t="shared" si="4"/>
        <v>2225</v>
      </c>
      <c r="HT3" s="1">
        <f t="shared" si="4"/>
        <v>2226</v>
      </c>
      <c r="HU3" s="1">
        <f t="shared" si="4"/>
        <v>2227</v>
      </c>
      <c r="HV3" s="1">
        <f t="shared" si="4"/>
        <v>2228</v>
      </c>
      <c r="HW3" s="1">
        <f t="shared" si="4"/>
        <v>2229</v>
      </c>
      <c r="HX3" s="1">
        <f t="shared" si="4"/>
        <v>2230</v>
      </c>
      <c r="HY3" s="1">
        <f t="shared" ref="HY3:ID3" si="5">+HX3+1</f>
        <v>2231</v>
      </c>
      <c r="HZ3" s="1">
        <f t="shared" si="5"/>
        <v>2232</v>
      </c>
      <c r="IA3" s="1">
        <f t="shared" si="5"/>
        <v>2233</v>
      </c>
      <c r="IB3" s="1">
        <f t="shared" si="5"/>
        <v>2234</v>
      </c>
      <c r="XFD3" s="1">
        <f t="shared" ref="XFD3" si="6">+XFC3+1</f>
        <v>1</v>
      </c>
    </row>
    <row r="4" spans="2:236 16384:16384" s="4" customFormat="1" x14ac:dyDescent="0.2">
      <c r="B4" s="4" t="s">
        <v>36</v>
      </c>
      <c r="X4" s="4">
        <v>0.57999999999999996</v>
      </c>
      <c r="Y4" s="4">
        <v>0.66</v>
      </c>
      <c r="Z4" s="4">
        <v>0.69</v>
      </c>
    </row>
    <row r="5" spans="2:236 16384:16384" s="3" customFormat="1" x14ac:dyDescent="0.2"/>
    <row r="6" spans="2:236 16384:16384" x14ac:dyDescent="0.2">
      <c r="B6" s="2" t="s">
        <v>21</v>
      </c>
      <c r="C6" s="2">
        <v>1201.5</v>
      </c>
      <c r="D6" s="2">
        <v>1046</v>
      </c>
      <c r="E6" s="2">
        <v>905.5</v>
      </c>
      <c r="F6" s="2">
        <f>+Z6-SUM(C6:E6)</f>
        <v>1025</v>
      </c>
      <c r="G6" s="2">
        <v>1068.5</v>
      </c>
      <c r="H6" s="2">
        <v>953.2</v>
      </c>
      <c r="I6" s="2">
        <v>965</v>
      </c>
      <c r="J6" s="2">
        <f>AVERAGE(1,1.03) * 10^3</f>
        <v>1015.0000000000001</v>
      </c>
      <c r="X6" s="2">
        <v>5485.5</v>
      </c>
      <c r="Y6" s="2">
        <v>4772.3999999999996</v>
      </c>
      <c r="Z6" s="2">
        <v>4178</v>
      </c>
      <c r="AA6" s="2">
        <f>SUM(G6:J6)</f>
        <v>4001.7</v>
      </c>
      <c r="AB6" s="2">
        <f>+AA6*1.03</f>
        <v>4121.7510000000002</v>
      </c>
      <c r="AC6" s="2">
        <f t="shared" ref="AC6:AJ6" si="7">+AB6*1.03</f>
        <v>4245.4035300000005</v>
      </c>
      <c r="AD6" s="2">
        <f t="shared" si="7"/>
        <v>4372.7656359000002</v>
      </c>
      <c r="AE6" s="2">
        <f t="shared" si="7"/>
        <v>4503.9486049770003</v>
      </c>
      <c r="AF6" s="2">
        <f t="shared" si="7"/>
        <v>4639.0670631263101</v>
      </c>
      <c r="AG6" s="2">
        <f t="shared" si="7"/>
        <v>4778.2390750200993</v>
      </c>
      <c r="AH6" s="2">
        <f t="shared" si="7"/>
        <v>4921.5862472707022</v>
      </c>
      <c r="AI6" s="2">
        <f t="shared" si="7"/>
        <v>5069.2338346888237</v>
      </c>
      <c r="AJ6" s="2">
        <f t="shared" si="7"/>
        <v>5221.3108497294888</v>
      </c>
    </row>
    <row r="7" spans="2:236 16384:16384" x14ac:dyDescent="0.2">
      <c r="B7" s="2" t="s">
        <v>22</v>
      </c>
      <c r="C7" s="2">
        <v>694.9</v>
      </c>
      <c r="D7" s="2">
        <v>625.70000000000005</v>
      </c>
      <c r="E7" s="2">
        <v>541.4</v>
      </c>
      <c r="F7" s="2">
        <f t="shared" ref="F7:F16" si="8">+Z7-SUM(C7:E7)</f>
        <v>595.19999999999982</v>
      </c>
      <c r="G7" s="2">
        <v>626.6</v>
      </c>
      <c r="H7" s="2">
        <v>561.6</v>
      </c>
      <c r="I7" s="2">
        <v>564</v>
      </c>
      <c r="J7" s="2">
        <f>+J6*(1-AVERAGE(G20:I20))</f>
        <v>595.48657544208925</v>
      </c>
      <c r="X7" s="2">
        <v>2881.2</v>
      </c>
      <c r="Y7" s="2">
        <v>2665.1</v>
      </c>
      <c r="Z7" s="2">
        <v>2457.1999999999998</v>
      </c>
      <c r="AA7" s="2">
        <f t="shared" ref="AA7:AA16" si="9">SUM(G7:J7)</f>
        <v>2347.6865754420892</v>
      </c>
      <c r="AB7" s="2">
        <f>+AB$6*(AA7/AA$6)</f>
        <v>2418.117172705352</v>
      </c>
      <c r="AC7" s="2">
        <f t="shared" ref="AC7:AJ13" si="10">+AC$6*(AB7/AB$6)</f>
        <v>2490.6606878865127</v>
      </c>
      <c r="AD7" s="2">
        <f t="shared" si="10"/>
        <v>2565.3805085231083</v>
      </c>
      <c r="AE7" s="2">
        <f t="shared" si="10"/>
        <v>2642.3419237788016</v>
      </c>
      <c r="AF7" s="2">
        <f t="shared" si="10"/>
        <v>2721.6121814921653</v>
      </c>
      <c r="AG7" s="2">
        <f t="shared" si="10"/>
        <v>2803.26054693693</v>
      </c>
      <c r="AH7" s="2">
        <f t="shared" si="10"/>
        <v>2887.358363345038</v>
      </c>
      <c r="AI7" s="2">
        <f t="shared" si="10"/>
        <v>2973.9791142453896</v>
      </c>
      <c r="AJ7" s="2">
        <f t="shared" si="10"/>
        <v>3063.1984876727515</v>
      </c>
    </row>
    <row r="8" spans="2:236 16384:16384" x14ac:dyDescent="0.2">
      <c r="B8" s="2" t="s">
        <v>23</v>
      </c>
      <c r="C8" s="2">
        <f>+C6-C7</f>
        <v>506.6</v>
      </c>
      <c r="D8" s="2">
        <f>+D6-D7</f>
        <v>420.29999999999995</v>
      </c>
      <c r="E8" s="2">
        <f>+E6-E7</f>
        <v>364.1</v>
      </c>
      <c r="F8" s="2">
        <f t="shared" si="8"/>
        <v>429.80000000000018</v>
      </c>
      <c r="G8" s="2">
        <f>+G6-G7</f>
        <v>441.9</v>
      </c>
      <c r="H8" s="2">
        <f>+H6-H7</f>
        <v>391.6</v>
      </c>
      <c r="I8" s="2">
        <f>+I6-I7</f>
        <v>401</v>
      </c>
      <c r="J8" s="2">
        <f>+J6-J7</f>
        <v>419.51342455791087</v>
      </c>
      <c r="X8" s="2">
        <f>+X6-X7</f>
        <v>2604.3000000000002</v>
      </c>
      <c r="Y8" s="2">
        <f>+Y6-Y7</f>
        <v>2107.2999999999997</v>
      </c>
      <c r="Z8" s="2">
        <f>+Z6-Z7</f>
        <v>1720.8000000000002</v>
      </c>
      <c r="AA8" s="2">
        <f t="shared" si="9"/>
        <v>1654.0134245579109</v>
      </c>
      <c r="AB8" s="2">
        <f>+AB6-AB7</f>
        <v>1703.6338272946482</v>
      </c>
      <c r="AC8" s="2">
        <f t="shared" ref="AC8:AJ8" si="11">+AC6-AC7</f>
        <v>1754.7428421134878</v>
      </c>
      <c r="AD8" s="2">
        <f t="shared" si="11"/>
        <v>1807.3851273768919</v>
      </c>
      <c r="AE8" s="2">
        <f t="shared" si="11"/>
        <v>1861.6066811981987</v>
      </c>
      <c r="AF8" s="2">
        <f t="shared" si="11"/>
        <v>1917.4548816341448</v>
      </c>
      <c r="AG8" s="2">
        <f t="shared" si="11"/>
        <v>1974.9785280831693</v>
      </c>
      <c r="AH8" s="2">
        <f t="shared" si="11"/>
        <v>2034.2278839256642</v>
      </c>
      <c r="AI8" s="2">
        <f t="shared" si="11"/>
        <v>2095.2547204434341</v>
      </c>
      <c r="AJ8" s="2">
        <f t="shared" si="11"/>
        <v>2158.1123620567373</v>
      </c>
    </row>
    <row r="9" spans="2:236 16384:16384" x14ac:dyDescent="0.2">
      <c r="B9" s="2" t="s">
        <v>24</v>
      </c>
      <c r="C9" s="2">
        <v>153.1</v>
      </c>
      <c r="D9" s="2">
        <v>154.4</v>
      </c>
      <c r="E9" s="2">
        <v>160.69999999999999</v>
      </c>
      <c r="F9" s="2">
        <f t="shared" si="8"/>
        <v>163.50000000000006</v>
      </c>
      <c r="G9" s="2">
        <v>176.4</v>
      </c>
      <c r="H9" s="2">
        <v>186.5</v>
      </c>
      <c r="I9" s="2">
        <v>199.4</v>
      </c>
      <c r="J9" s="2">
        <f>+J$6*(I9/I$6)</f>
        <v>209.73160621761662</v>
      </c>
      <c r="X9" s="2">
        <v>617.9</v>
      </c>
      <c r="Y9" s="2">
        <v>606.79999999999995</v>
      </c>
      <c r="Z9" s="2">
        <v>631.70000000000005</v>
      </c>
      <c r="AA9" s="2">
        <f t="shared" si="9"/>
        <v>772.03160621761663</v>
      </c>
      <c r="AB9" s="2">
        <f>+AB$6*(AA9/AA$6)</f>
        <v>795.1925544041452</v>
      </c>
      <c r="AC9" s="2">
        <f t="shared" si="10"/>
        <v>819.0483310362697</v>
      </c>
      <c r="AD9" s="2">
        <f t="shared" si="10"/>
        <v>843.61978096735766</v>
      </c>
      <c r="AE9" s="2">
        <f t="shared" si="10"/>
        <v>868.92837439637844</v>
      </c>
      <c r="AF9" s="2">
        <f t="shared" si="10"/>
        <v>894.99622562826971</v>
      </c>
      <c r="AG9" s="2">
        <f t="shared" si="10"/>
        <v>921.84611239711785</v>
      </c>
      <c r="AH9" s="2">
        <f t="shared" si="10"/>
        <v>949.50149576903129</v>
      </c>
      <c r="AI9" s="2">
        <f t="shared" si="10"/>
        <v>977.98654064210234</v>
      </c>
      <c r="AJ9" s="2">
        <f t="shared" si="10"/>
        <v>1007.3261368613655</v>
      </c>
    </row>
    <row r="10" spans="2:236 16384:16384" x14ac:dyDescent="0.2">
      <c r="B10" s="2" t="s">
        <v>25</v>
      </c>
      <c r="C10" s="2">
        <v>78.8</v>
      </c>
      <c r="D10" s="2">
        <v>76.8</v>
      </c>
      <c r="E10" s="2">
        <v>71.2</v>
      </c>
      <c r="F10" s="2">
        <f t="shared" si="8"/>
        <v>74</v>
      </c>
      <c r="G10" s="2">
        <v>82.6</v>
      </c>
      <c r="H10" s="2">
        <v>88</v>
      </c>
      <c r="I10" s="2">
        <v>89.3</v>
      </c>
      <c r="J10" s="2">
        <f>+J$6*(I10/I$6)</f>
        <v>93.926943005181357</v>
      </c>
      <c r="X10" s="2">
        <v>329.8</v>
      </c>
      <c r="Y10" s="2">
        <v>314</v>
      </c>
      <c r="Z10" s="2">
        <v>300.8</v>
      </c>
      <c r="AA10" s="2">
        <f t="shared" si="9"/>
        <v>353.82694300518131</v>
      </c>
      <c r="AB10" s="2">
        <f>+AB$6*(AA10/AA$6)</f>
        <v>364.44175129533681</v>
      </c>
      <c r="AC10" s="2">
        <f t="shared" si="10"/>
        <v>375.37500383419695</v>
      </c>
      <c r="AD10" s="2">
        <f t="shared" si="10"/>
        <v>386.63625394922281</v>
      </c>
      <c r="AE10" s="2">
        <f t="shared" si="10"/>
        <v>398.23534156769949</v>
      </c>
      <c r="AF10" s="2">
        <f t="shared" si="10"/>
        <v>410.18240181473044</v>
      </c>
      <c r="AG10" s="2">
        <f t="shared" si="10"/>
        <v>422.48787386917235</v>
      </c>
      <c r="AH10" s="2">
        <f t="shared" si="10"/>
        <v>435.16251008524756</v>
      </c>
      <c r="AI10" s="2">
        <f t="shared" si="10"/>
        <v>448.217385387805</v>
      </c>
      <c r="AJ10" s="2">
        <f t="shared" si="10"/>
        <v>461.66390694943919</v>
      </c>
    </row>
    <row r="11" spans="2:236 16384:16384" x14ac:dyDescent="0.2">
      <c r="B11" s="2" t="s">
        <v>26</v>
      </c>
      <c r="C11" s="2">
        <f>+C8-SUM(C9:C10)</f>
        <v>274.70000000000005</v>
      </c>
      <c r="D11" s="2">
        <f>+D8-SUM(D9:D10)</f>
        <v>189.09999999999997</v>
      </c>
      <c r="E11" s="2">
        <f>+E8-SUM(E9:E10)</f>
        <v>132.20000000000005</v>
      </c>
      <c r="F11" s="2">
        <f t="shared" si="8"/>
        <v>192.30000000000018</v>
      </c>
      <c r="G11" s="2">
        <f>+G8-SUM(G9:G10)</f>
        <v>182.89999999999998</v>
      </c>
      <c r="H11" s="2">
        <f>+H8-SUM(H9:H10)</f>
        <v>117.10000000000002</v>
      </c>
      <c r="I11" s="2">
        <f>+I8-SUM(I9:I10)</f>
        <v>112.30000000000001</v>
      </c>
      <c r="J11" s="2">
        <f>+J8-SUM(J9:J10)</f>
        <v>115.85487533511287</v>
      </c>
      <c r="X11" s="2">
        <f>+X8-SUM(X9:X10)</f>
        <v>1656.6000000000001</v>
      </c>
      <c r="Y11" s="2">
        <f>+Y8-SUM(Y9:Y10)</f>
        <v>1186.4999999999998</v>
      </c>
      <c r="Z11" s="2">
        <f>+Z8-SUM(Z9:Z10)</f>
        <v>788.30000000000018</v>
      </c>
      <c r="AA11" s="2">
        <f t="shared" si="9"/>
        <v>528.15487533511282</v>
      </c>
      <c r="AB11" s="2">
        <f>+AB8-SUM(AB9:AB10)</f>
        <v>543.99952159516624</v>
      </c>
      <c r="AC11" s="2">
        <f t="shared" ref="AC11:AJ11" si="12">+AC8-SUM(AC9:AC10)</f>
        <v>560.31950724302123</v>
      </c>
      <c r="AD11" s="2">
        <f t="shared" si="12"/>
        <v>577.12909246031131</v>
      </c>
      <c r="AE11" s="2">
        <f t="shared" si="12"/>
        <v>594.44296523412072</v>
      </c>
      <c r="AF11" s="2">
        <f t="shared" si="12"/>
        <v>612.27625419114474</v>
      </c>
      <c r="AG11" s="2">
        <f t="shared" si="12"/>
        <v>630.64454181687915</v>
      </c>
      <c r="AH11" s="2">
        <f t="shared" si="12"/>
        <v>649.56387807138526</v>
      </c>
      <c r="AI11" s="2">
        <f t="shared" si="12"/>
        <v>669.05079441352677</v>
      </c>
      <c r="AJ11" s="2">
        <f t="shared" si="12"/>
        <v>689.12231824593255</v>
      </c>
    </row>
    <row r="12" spans="2:236 16384:16384" x14ac:dyDescent="0.2">
      <c r="B12" s="2" t="s">
        <v>27</v>
      </c>
      <c r="C12" s="2">
        <v>-10</v>
      </c>
      <c r="D12" s="2">
        <v>-7.1</v>
      </c>
      <c r="E12" s="2">
        <v>-6.6</v>
      </c>
      <c r="F12" s="2">
        <f t="shared" si="8"/>
        <v>-6.9999999999999964</v>
      </c>
      <c r="G12" s="2">
        <v>-6.8</v>
      </c>
      <c r="H12" s="2">
        <v>-6.8</v>
      </c>
      <c r="I12" s="2">
        <v>-6.6</v>
      </c>
      <c r="J12" s="2">
        <f>+J$11*(I12/I$11)</f>
        <v>-6.8089241069612179</v>
      </c>
      <c r="X12" s="2">
        <v>-47.9</v>
      </c>
      <c r="Y12" s="2">
        <v>-64.400000000000006</v>
      </c>
      <c r="Z12" s="2">
        <v>-30.7</v>
      </c>
      <c r="AA12" s="2">
        <f t="shared" si="9"/>
        <v>-27.008924106961217</v>
      </c>
      <c r="AB12" s="2">
        <f>+AB$6*(AA12/AA$6)</f>
        <v>-27.819191830170059</v>
      </c>
      <c r="AC12" s="2">
        <f t="shared" si="10"/>
        <v>-28.653767585075162</v>
      </c>
      <c r="AD12" s="2">
        <f t="shared" si="10"/>
        <v>-29.513380612627415</v>
      </c>
      <c r="AE12" s="2">
        <f t="shared" si="10"/>
        <v>-30.398782031006238</v>
      </c>
      <c r="AF12" s="2">
        <f t="shared" si="10"/>
        <v>-31.310745491936423</v>
      </c>
      <c r="AG12" s="2">
        <f t="shared" si="10"/>
        <v>-32.250067856694514</v>
      </c>
      <c r="AH12" s="2">
        <f t="shared" si="10"/>
        <v>-33.217569892395346</v>
      </c>
      <c r="AI12" s="2">
        <f t="shared" si="10"/>
        <v>-34.21409698916721</v>
      </c>
      <c r="AJ12" s="2">
        <f t="shared" si="10"/>
        <v>-35.24051989884223</v>
      </c>
    </row>
    <row r="13" spans="2:236 16384:16384" x14ac:dyDescent="0.2">
      <c r="B13" s="2" t="s">
        <v>28</v>
      </c>
      <c r="C13" s="2">
        <v>3.4</v>
      </c>
      <c r="D13" s="2">
        <v>10.8</v>
      </c>
      <c r="E13" s="2">
        <v>9.6</v>
      </c>
      <c r="F13" s="2">
        <f t="shared" si="8"/>
        <v>5.8999999999999986</v>
      </c>
      <c r="G13" s="2">
        <v>16.100000000000001</v>
      </c>
      <c r="H13" s="2">
        <v>11.9</v>
      </c>
      <c r="I13" s="2">
        <v>8</v>
      </c>
      <c r="J13" s="2">
        <f>+J$11*(I13/I$11)</f>
        <v>8.2532413417711741</v>
      </c>
      <c r="X13" s="2">
        <v>-2.5</v>
      </c>
      <c r="Y13" s="2">
        <v>18.2</v>
      </c>
      <c r="Z13" s="2">
        <v>29.7</v>
      </c>
      <c r="AA13" s="2">
        <f t="shared" si="9"/>
        <v>44.253241341771172</v>
      </c>
      <c r="AB13" s="2">
        <f>+AB$6*(AA13/AA$6)</f>
        <v>45.580838582024306</v>
      </c>
      <c r="AC13" s="2">
        <f t="shared" si="10"/>
        <v>46.948263739485043</v>
      </c>
      <c r="AD13" s="2">
        <f t="shared" si="10"/>
        <v>48.356711651669592</v>
      </c>
      <c r="AE13" s="2">
        <f t="shared" si="10"/>
        <v>49.807413001219679</v>
      </c>
      <c r="AF13" s="2">
        <f t="shared" si="10"/>
        <v>51.301635391256269</v>
      </c>
      <c r="AG13" s="2">
        <f t="shared" si="10"/>
        <v>52.840684452993955</v>
      </c>
      <c r="AH13" s="2">
        <f t="shared" si="10"/>
        <v>54.425904986583774</v>
      </c>
      <c r="AI13" s="2">
        <f t="shared" si="10"/>
        <v>56.058682136181289</v>
      </c>
      <c r="AJ13" s="2">
        <f t="shared" si="10"/>
        <v>57.740442600266732</v>
      </c>
    </row>
    <row r="14" spans="2:236 16384:16384" x14ac:dyDescent="0.2">
      <c r="B14" s="2" t="s">
        <v>29</v>
      </c>
      <c r="C14" s="2">
        <f>+SUM(C11:C13)</f>
        <v>268.10000000000002</v>
      </c>
      <c r="D14" s="2">
        <f>+SUM(D11:D13)</f>
        <v>192.79999999999998</v>
      </c>
      <c r="E14" s="2">
        <f>+SUM(E11:E13)</f>
        <v>135.20000000000005</v>
      </c>
      <c r="F14" s="2">
        <f t="shared" si="8"/>
        <v>191.20000000000016</v>
      </c>
      <c r="G14" s="2">
        <f>+SUM(G11:G13)</f>
        <v>192.19999999999996</v>
      </c>
      <c r="H14" s="2">
        <f>+SUM(H11:H13)</f>
        <v>122.20000000000003</v>
      </c>
      <c r="I14" s="2">
        <f>+SUM(I11:I13)</f>
        <v>113.70000000000002</v>
      </c>
      <c r="J14" s="2">
        <f>+SUM(J11:J13)</f>
        <v>117.29919256992282</v>
      </c>
      <c r="X14" s="2">
        <f>+SUM(X11:X13)</f>
        <v>1606.2</v>
      </c>
      <c r="Y14" s="2">
        <f>+SUM(Y11:Y13)</f>
        <v>1140.2999999999997</v>
      </c>
      <c r="Z14" s="2">
        <f>+SUM(Z11:Z13)</f>
        <v>787.30000000000018</v>
      </c>
      <c r="AA14" s="2">
        <f t="shared" si="9"/>
        <v>545.39919256992289</v>
      </c>
      <c r="AB14" s="2">
        <f>+SUM(AB11:AB13)</f>
        <v>561.76116834702043</v>
      </c>
      <c r="AC14" s="2">
        <f t="shared" ref="AC14:AJ14" si="13">+SUM(AC11:AC13)</f>
        <v>578.61400339743113</v>
      </c>
      <c r="AD14" s="2">
        <f t="shared" si="13"/>
        <v>595.97242349935345</v>
      </c>
      <c r="AE14" s="2">
        <f t="shared" si="13"/>
        <v>613.8515962043341</v>
      </c>
      <c r="AF14" s="2">
        <f t="shared" si="13"/>
        <v>632.26714409046451</v>
      </c>
      <c r="AG14" s="2">
        <f t="shared" si="13"/>
        <v>651.23515841317862</v>
      </c>
      <c r="AH14" s="2">
        <f t="shared" si="13"/>
        <v>670.7722131655737</v>
      </c>
      <c r="AI14" s="2">
        <f t="shared" si="13"/>
        <v>690.89537956054096</v>
      </c>
      <c r="AJ14" s="2">
        <f t="shared" si="13"/>
        <v>711.62224094735711</v>
      </c>
    </row>
    <row r="15" spans="2:236 16384:16384" x14ac:dyDescent="0.2">
      <c r="B15" s="2" t="s">
        <v>30</v>
      </c>
      <c r="C15" s="2">
        <v>20.399999999999999</v>
      </c>
      <c r="D15" s="2">
        <v>9.3000000000000007</v>
      </c>
      <c r="E15" s="2">
        <v>12.5</v>
      </c>
      <c r="F15" s="2">
        <f t="shared" si="8"/>
        <v>-1.8000000000000043</v>
      </c>
      <c r="G15" s="2">
        <v>28.4</v>
      </c>
      <c r="H15" s="2">
        <v>33.700000000000003</v>
      </c>
      <c r="I15" s="2">
        <v>7</v>
      </c>
      <c r="J15" s="2">
        <f>+J14*(I15/I14)</f>
        <v>7.2215861740497775</v>
      </c>
      <c r="X15" s="2">
        <v>201.4</v>
      </c>
      <c r="Y15" s="2">
        <v>96</v>
      </c>
      <c r="Z15" s="2">
        <v>40.4</v>
      </c>
      <c r="AA15" s="2">
        <f t="shared" si="9"/>
        <v>76.32158617404977</v>
      </c>
      <c r="AB15" s="2">
        <f>+AB14*(AA15/AA14)</f>
        <v>78.611233759271244</v>
      </c>
      <c r="AC15" s="2">
        <f t="shared" ref="AC15:AJ15" si="14">+AC14*(AB15/AB14)</f>
        <v>80.969570772049394</v>
      </c>
      <c r="AD15" s="2">
        <f t="shared" si="14"/>
        <v>83.398657895210789</v>
      </c>
      <c r="AE15" s="2">
        <f t="shared" si="14"/>
        <v>85.90061763206711</v>
      </c>
      <c r="AF15" s="2">
        <f t="shared" si="14"/>
        <v>88.477636161029181</v>
      </c>
      <c r="AG15" s="2">
        <f t="shared" si="14"/>
        <v>91.131965245860087</v>
      </c>
      <c r="AH15" s="2">
        <f t="shared" si="14"/>
        <v>93.865924203235849</v>
      </c>
      <c r="AI15" s="2">
        <f t="shared" si="14"/>
        <v>96.681901929332923</v>
      </c>
      <c r="AJ15" s="2">
        <f t="shared" si="14"/>
        <v>99.582358987212913</v>
      </c>
    </row>
    <row r="16" spans="2:236 16384:16384" x14ac:dyDescent="0.2">
      <c r="B16" s="2" t="s">
        <v>31</v>
      </c>
      <c r="C16" s="2">
        <f>+C14-C15</f>
        <v>247.70000000000002</v>
      </c>
      <c r="D16" s="2">
        <f>+D14-D15</f>
        <v>183.49999999999997</v>
      </c>
      <c r="E16" s="2">
        <f>+E14-E15</f>
        <v>122.70000000000005</v>
      </c>
      <c r="F16" s="2">
        <f t="shared" si="8"/>
        <v>193.00000000000011</v>
      </c>
      <c r="G16" s="2">
        <f>+G14-G15</f>
        <v>163.79999999999995</v>
      </c>
      <c r="H16" s="2">
        <f>+H14-H15</f>
        <v>88.500000000000028</v>
      </c>
      <c r="I16" s="2">
        <f>+I14-I15</f>
        <v>106.70000000000002</v>
      </c>
      <c r="J16" s="2">
        <f>+J14-J15</f>
        <v>110.07760639587305</v>
      </c>
      <c r="X16" s="2">
        <f>+X14-X15</f>
        <v>1404.8</v>
      </c>
      <c r="Y16" s="2">
        <f>+Y14-Y15</f>
        <v>1044.2999999999997</v>
      </c>
      <c r="Z16" s="2">
        <f>+Z14-Z15</f>
        <v>746.9000000000002</v>
      </c>
      <c r="AA16" s="2">
        <f t="shared" si="9"/>
        <v>469.07760639587303</v>
      </c>
      <c r="AB16" s="2">
        <f>+AB14-AB15</f>
        <v>483.14993458774916</v>
      </c>
      <c r="AC16" s="2">
        <f t="shared" ref="AC16:AJ16" si="15">+AC14-AC15</f>
        <v>497.64443262538174</v>
      </c>
      <c r="AD16" s="2">
        <f t="shared" si="15"/>
        <v>512.57376560414264</v>
      </c>
      <c r="AE16" s="2">
        <f t="shared" si="15"/>
        <v>527.95097857226699</v>
      </c>
      <c r="AF16" s="2">
        <f t="shared" si="15"/>
        <v>543.78950792943533</v>
      </c>
      <c r="AG16" s="2">
        <f t="shared" si="15"/>
        <v>560.10319316731852</v>
      </c>
      <c r="AH16" s="2">
        <f t="shared" si="15"/>
        <v>576.90628896233784</v>
      </c>
      <c r="AI16" s="2">
        <f t="shared" si="15"/>
        <v>594.21347763120798</v>
      </c>
      <c r="AJ16" s="2">
        <f t="shared" si="15"/>
        <v>612.03988196014416</v>
      </c>
      <c r="AK16" s="2">
        <f>+AJ16*(1+$AN$22)</f>
        <v>618.16028077974556</v>
      </c>
      <c r="AL16" s="2">
        <f t="shared" ref="AL16:CW16" si="16">+AK16*(1+$AN$22)</f>
        <v>624.34188358754307</v>
      </c>
      <c r="AM16" s="2">
        <f t="shared" si="16"/>
        <v>630.58530242341851</v>
      </c>
      <c r="AN16" s="2">
        <f t="shared" si="16"/>
        <v>636.89115544765275</v>
      </c>
      <c r="AO16" s="2">
        <f t="shared" si="16"/>
        <v>643.26006700212929</v>
      </c>
      <c r="AP16" s="2">
        <f t="shared" si="16"/>
        <v>649.69266767215061</v>
      </c>
      <c r="AQ16" s="2">
        <f t="shared" si="16"/>
        <v>656.18959434887211</v>
      </c>
      <c r="AR16" s="2">
        <f t="shared" si="16"/>
        <v>662.75149029236081</v>
      </c>
      <c r="AS16" s="2">
        <f t="shared" si="16"/>
        <v>669.37900519528444</v>
      </c>
      <c r="AT16" s="2">
        <f t="shared" si="16"/>
        <v>676.07279524723731</v>
      </c>
      <c r="AU16" s="2">
        <f t="shared" si="16"/>
        <v>682.8335231997097</v>
      </c>
      <c r="AV16" s="2">
        <f t="shared" si="16"/>
        <v>689.66185843170683</v>
      </c>
      <c r="AW16" s="2">
        <f t="shared" si="16"/>
        <v>696.55847701602386</v>
      </c>
      <c r="AX16" s="2">
        <f t="shared" si="16"/>
        <v>703.52406178618412</v>
      </c>
      <c r="AY16" s="2">
        <f t="shared" si="16"/>
        <v>710.55930240404598</v>
      </c>
      <c r="AZ16" s="2">
        <f t="shared" si="16"/>
        <v>717.66489542808642</v>
      </c>
      <c r="BA16" s="2">
        <f t="shared" si="16"/>
        <v>724.84154438236726</v>
      </c>
      <c r="BB16" s="2">
        <f t="shared" si="16"/>
        <v>732.08995982619092</v>
      </c>
      <c r="BC16" s="2">
        <f t="shared" si="16"/>
        <v>739.41085942445284</v>
      </c>
      <c r="BD16" s="2">
        <f t="shared" si="16"/>
        <v>746.80496801869742</v>
      </c>
      <c r="BE16" s="2">
        <f t="shared" si="16"/>
        <v>754.27301769888436</v>
      </c>
      <c r="BF16" s="2">
        <f t="shared" si="16"/>
        <v>761.81574787587317</v>
      </c>
      <c r="BG16" s="2">
        <f t="shared" si="16"/>
        <v>769.43390535463186</v>
      </c>
      <c r="BH16" s="2">
        <f t="shared" si="16"/>
        <v>777.12824440817815</v>
      </c>
      <c r="BI16" s="2">
        <f t="shared" si="16"/>
        <v>784.8995268522599</v>
      </c>
      <c r="BJ16" s="2">
        <f t="shared" si="16"/>
        <v>792.74852212078247</v>
      </c>
      <c r="BK16" s="2">
        <f t="shared" si="16"/>
        <v>800.67600734199027</v>
      </c>
      <c r="BL16" s="2">
        <f t="shared" si="16"/>
        <v>808.68276741541013</v>
      </c>
      <c r="BM16" s="2">
        <f t="shared" si="16"/>
        <v>816.76959508956429</v>
      </c>
      <c r="BN16" s="2">
        <f t="shared" si="16"/>
        <v>824.93729104045997</v>
      </c>
      <c r="BO16" s="2">
        <f t="shared" si="16"/>
        <v>833.18666395086461</v>
      </c>
      <c r="BP16" s="2">
        <f t="shared" si="16"/>
        <v>841.5185305903733</v>
      </c>
      <c r="BQ16" s="2">
        <f t="shared" si="16"/>
        <v>849.93371589627702</v>
      </c>
      <c r="BR16" s="2">
        <f t="shared" si="16"/>
        <v>858.43305305523984</v>
      </c>
      <c r="BS16" s="2">
        <f t="shared" si="16"/>
        <v>867.01738358579223</v>
      </c>
      <c r="BT16" s="2">
        <f t="shared" si="16"/>
        <v>875.68755742165013</v>
      </c>
      <c r="BU16" s="2">
        <f t="shared" si="16"/>
        <v>884.44443299586669</v>
      </c>
      <c r="BV16" s="2">
        <f t="shared" si="16"/>
        <v>893.28887732582541</v>
      </c>
      <c r="BW16" s="2">
        <f t="shared" si="16"/>
        <v>902.22176609908365</v>
      </c>
      <c r="BX16" s="2">
        <f t="shared" si="16"/>
        <v>911.24398376007446</v>
      </c>
      <c r="BY16" s="2">
        <f t="shared" si="16"/>
        <v>920.35642359767519</v>
      </c>
      <c r="BZ16" s="2">
        <f t="shared" si="16"/>
        <v>929.55998783365192</v>
      </c>
      <c r="CA16" s="2">
        <f t="shared" si="16"/>
        <v>938.85558771198839</v>
      </c>
      <c r="CB16" s="2">
        <f t="shared" si="16"/>
        <v>948.24414358910826</v>
      </c>
      <c r="CC16" s="2">
        <f t="shared" si="16"/>
        <v>957.72658502499939</v>
      </c>
      <c r="CD16" s="2">
        <f t="shared" si="16"/>
        <v>967.3038508752494</v>
      </c>
      <c r="CE16" s="2">
        <f t="shared" si="16"/>
        <v>976.97688938400188</v>
      </c>
      <c r="CF16" s="2">
        <f t="shared" si="16"/>
        <v>986.7466582778419</v>
      </c>
      <c r="CG16" s="2">
        <f t="shared" si="16"/>
        <v>996.61412486062034</v>
      </c>
      <c r="CH16" s="2">
        <f t="shared" si="16"/>
        <v>1006.5802661092265</v>
      </c>
      <c r="CI16" s="2">
        <f t="shared" si="16"/>
        <v>1016.6460687703187</v>
      </c>
      <c r="CJ16" s="2">
        <f t="shared" si="16"/>
        <v>1026.812529458022</v>
      </c>
      <c r="CK16" s="2">
        <f t="shared" si="16"/>
        <v>1037.0806547526022</v>
      </c>
      <c r="CL16" s="2">
        <f t="shared" si="16"/>
        <v>1047.4514613001281</v>
      </c>
      <c r="CM16" s="2">
        <f t="shared" si="16"/>
        <v>1057.9259759131294</v>
      </c>
      <c r="CN16" s="2">
        <f t="shared" si="16"/>
        <v>1068.5052356722606</v>
      </c>
      <c r="CO16" s="2">
        <f t="shared" si="16"/>
        <v>1079.1902880289831</v>
      </c>
      <c r="CP16" s="2">
        <f t="shared" si="16"/>
        <v>1089.982190909273</v>
      </c>
      <c r="CQ16" s="2">
        <f t="shared" si="16"/>
        <v>1100.8820128183656</v>
      </c>
      <c r="CR16" s="2">
        <f t="shared" si="16"/>
        <v>1111.8908329465494</v>
      </c>
      <c r="CS16" s="2">
        <f t="shared" si="16"/>
        <v>1123.0097412760149</v>
      </c>
      <c r="CT16" s="2">
        <f t="shared" si="16"/>
        <v>1134.2398386887751</v>
      </c>
      <c r="CU16" s="2">
        <f t="shared" si="16"/>
        <v>1145.5822370756628</v>
      </c>
      <c r="CV16" s="2">
        <f t="shared" si="16"/>
        <v>1157.0380594464193</v>
      </c>
      <c r="CW16" s="2">
        <f t="shared" si="16"/>
        <v>1168.6084400408836</v>
      </c>
      <c r="CX16" s="2">
        <f t="shared" ref="CX16:FC16" si="17">+CW16*(1+$AN$22)</f>
        <v>1180.2945244412924</v>
      </c>
      <c r="CY16" s="2">
        <f t="shared" si="17"/>
        <v>1192.0974696857054</v>
      </c>
      <c r="CZ16" s="2">
        <f t="shared" si="17"/>
        <v>1204.0184443825624</v>
      </c>
      <c r="DA16" s="2">
        <f t="shared" si="17"/>
        <v>1216.058628826388</v>
      </c>
      <c r="DB16" s="2">
        <f t="shared" si="17"/>
        <v>1228.2192151146519</v>
      </c>
      <c r="DC16" s="2">
        <f t="shared" si="17"/>
        <v>1240.5014072657984</v>
      </c>
      <c r="DD16" s="2">
        <f t="shared" si="17"/>
        <v>1252.9064213384565</v>
      </c>
      <c r="DE16" s="2">
        <f t="shared" si="17"/>
        <v>1265.4354855518411</v>
      </c>
      <c r="DF16" s="2">
        <f t="shared" si="17"/>
        <v>1278.0898404073596</v>
      </c>
      <c r="DG16" s="2">
        <f t="shared" si="17"/>
        <v>1290.8707388114333</v>
      </c>
      <c r="DH16" s="2">
        <f t="shared" si="17"/>
        <v>1303.7794461995477</v>
      </c>
      <c r="DI16" s="2">
        <f t="shared" si="17"/>
        <v>1316.8172406615431</v>
      </c>
      <c r="DJ16" s="2">
        <f t="shared" si="17"/>
        <v>1329.9854130681586</v>
      </c>
      <c r="DK16" s="2">
        <f t="shared" si="17"/>
        <v>1343.2852671988401</v>
      </c>
      <c r="DL16" s="2">
        <f t="shared" si="17"/>
        <v>1356.7181198708286</v>
      </c>
      <c r="DM16" s="2">
        <f t="shared" si="17"/>
        <v>1370.2853010695369</v>
      </c>
      <c r="DN16" s="2">
        <f t="shared" si="17"/>
        <v>1383.9881540802323</v>
      </c>
      <c r="DO16" s="2">
        <f t="shared" si="17"/>
        <v>1397.8280356210346</v>
      </c>
      <c r="DP16" s="2">
        <f t="shared" si="17"/>
        <v>1411.806315977245</v>
      </c>
      <c r="DQ16" s="2">
        <f t="shared" si="17"/>
        <v>1425.9243791370175</v>
      </c>
      <c r="DR16" s="2">
        <f t="shared" si="17"/>
        <v>1440.1836229283876</v>
      </c>
      <c r="DS16" s="2">
        <f t="shared" si="17"/>
        <v>1454.5854591576715</v>
      </c>
      <c r="DT16" s="2">
        <f t="shared" si="17"/>
        <v>1469.1313137492482</v>
      </c>
      <c r="DU16" s="2">
        <f t="shared" si="17"/>
        <v>1483.8226268867406</v>
      </c>
      <c r="DV16" s="2">
        <f t="shared" si="17"/>
        <v>1498.660853155608</v>
      </c>
      <c r="DW16" s="2">
        <f t="shared" si="17"/>
        <v>1513.6474616871642</v>
      </c>
      <c r="DX16" s="2">
        <f t="shared" si="17"/>
        <v>1528.7839363040359</v>
      </c>
      <c r="DY16" s="2">
        <f t="shared" si="17"/>
        <v>1544.0717756670763</v>
      </c>
      <c r="DZ16" s="2">
        <f t="shared" si="17"/>
        <v>1559.5124934237469</v>
      </c>
      <c r="EA16" s="2">
        <f t="shared" si="17"/>
        <v>1575.1076183579844</v>
      </c>
      <c r="EB16" s="2">
        <f t="shared" si="17"/>
        <v>1590.8586945415643</v>
      </c>
      <c r="EC16" s="2">
        <f t="shared" si="17"/>
        <v>1606.76728148698</v>
      </c>
      <c r="ED16" s="2">
        <f t="shared" si="17"/>
        <v>1622.8349543018498</v>
      </c>
      <c r="EE16" s="2">
        <f t="shared" si="17"/>
        <v>1639.0633038448684</v>
      </c>
      <c r="EF16" s="2">
        <f t="shared" si="17"/>
        <v>1655.4539368833171</v>
      </c>
      <c r="EG16" s="2">
        <f t="shared" si="17"/>
        <v>1672.0084762521503</v>
      </c>
      <c r="EH16" s="2">
        <f t="shared" si="17"/>
        <v>1688.7285610146719</v>
      </c>
      <c r="EI16" s="2">
        <f t="shared" si="17"/>
        <v>1705.6158466248187</v>
      </c>
      <c r="EJ16" s="2">
        <f t="shared" si="17"/>
        <v>1722.6720050910669</v>
      </c>
      <c r="EK16" s="2">
        <f t="shared" si="17"/>
        <v>1739.8987251419776</v>
      </c>
      <c r="EL16" s="2">
        <f t="shared" si="17"/>
        <v>1757.2977123933974</v>
      </c>
      <c r="EM16" s="2">
        <f t="shared" si="17"/>
        <v>1774.8706895173314</v>
      </c>
      <c r="EN16" s="2">
        <f t="shared" si="17"/>
        <v>1792.6193964125048</v>
      </c>
      <c r="EO16" s="2">
        <f t="shared" si="17"/>
        <v>1810.5455903766299</v>
      </c>
      <c r="EP16" s="2">
        <f t="shared" si="17"/>
        <v>1828.6510462803963</v>
      </c>
      <c r="EQ16" s="2">
        <f t="shared" si="17"/>
        <v>1846.9375567432003</v>
      </c>
      <c r="ER16" s="2">
        <f t="shared" si="17"/>
        <v>1865.4069323106323</v>
      </c>
      <c r="ES16" s="2">
        <f t="shared" si="17"/>
        <v>1884.0610016337387</v>
      </c>
      <c r="ET16" s="2">
        <f t="shared" si="17"/>
        <v>1902.9016116500761</v>
      </c>
      <c r="EU16" s="2">
        <f t="shared" si="17"/>
        <v>1921.9306277665769</v>
      </c>
      <c r="EV16" s="2">
        <f t="shared" si="17"/>
        <v>1941.1499340442426</v>
      </c>
      <c r="EW16" s="2">
        <f t="shared" si="17"/>
        <v>1960.561433384685</v>
      </c>
      <c r="EX16" s="2">
        <f t="shared" si="17"/>
        <v>1980.1670477185319</v>
      </c>
      <c r="EY16" s="2">
        <f t="shared" si="17"/>
        <v>1999.9687181957172</v>
      </c>
      <c r="EZ16" s="2">
        <f t="shared" si="17"/>
        <v>2019.9684053776743</v>
      </c>
      <c r="FA16" s="2">
        <f t="shared" si="17"/>
        <v>2040.1680894314511</v>
      </c>
      <c r="FB16" s="2">
        <f t="shared" si="17"/>
        <v>2060.5697703257656</v>
      </c>
      <c r="FC16" s="2">
        <f t="shared" si="17"/>
        <v>2081.1754680290232</v>
      </c>
      <c r="FD16" s="2">
        <f t="shared" ref="FD16:GP16" si="18">+FC16*(1+$AN$22)</f>
        <v>2101.9872227093133</v>
      </c>
      <c r="FE16" s="2">
        <f t="shared" si="18"/>
        <v>2123.0070949364062</v>
      </c>
      <c r="FF16" s="2">
        <f t="shared" si="18"/>
        <v>2144.2371658857705</v>
      </c>
      <c r="FG16" s="2">
        <f t="shared" si="18"/>
        <v>2165.6795375446281</v>
      </c>
      <c r="FH16" s="2">
        <f t="shared" si="18"/>
        <v>2187.3363329200743</v>
      </c>
      <c r="FI16" s="2">
        <f t="shared" si="18"/>
        <v>2209.2096962492751</v>
      </c>
      <c r="FJ16" s="2">
        <f t="shared" si="18"/>
        <v>2231.3017932117677</v>
      </c>
      <c r="FK16" s="2">
        <f t="shared" si="18"/>
        <v>2253.6148111438856</v>
      </c>
      <c r="FL16" s="2">
        <f t="shared" si="18"/>
        <v>2276.1509592553243</v>
      </c>
      <c r="FM16" s="2">
        <f t="shared" si="18"/>
        <v>2298.9124688478778</v>
      </c>
      <c r="FN16" s="2">
        <f t="shared" si="18"/>
        <v>2321.9015935363568</v>
      </c>
      <c r="FO16" s="2">
        <f t="shared" si="18"/>
        <v>2345.1206094717204</v>
      </c>
      <c r="FP16" s="2">
        <f t="shared" si="18"/>
        <v>2368.5718155664376</v>
      </c>
      <c r="FQ16" s="2">
        <f t="shared" si="18"/>
        <v>2392.2575337221019</v>
      </c>
      <c r="FR16" s="2">
        <f t="shared" si="18"/>
        <v>2416.1801090593231</v>
      </c>
      <c r="FS16" s="2">
        <f t="shared" si="18"/>
        <v>2440.3419101499162</v>
      </c>
      <c r="FT16" s="2">
        <f t="shared" si="18"/>
        <v>2464.7453292514156</v>
      </c>
      <c r="FU16" s="2">
        <f t="shared" si="18"/>
        <v>2489.3927825439296</v>
      </c>
      <c r="FV16" s="2">
        <f t="shared" si="18"/>
        <v>2514.2867103693688</v>
      </c>
      <c r="FW16" s="2">
        <f t="shared" si="18"/>
        <v>2539.4295774730626</v>
      </c>
      <c r="FX16" s="2">
        <f t="shared" si="18"/>
        <v>2564.8238732477935</v>
      </c>
      <c r="FY16" s="2">
        <f t="shared" si="18"/>
        <v>2590.4721119802716</v>
      </c>
      <c r="FZ16" s="2">
        <f t="shared" si="18"/>
        <v>2616.3768331000742</v>
      </c>
      <c r="GA16" s="2">
        <f t="shared" si="18"/>
        <v>2642.5406014310752</v>
      </c>
      <c r="GB16" s="2">
        <f t="shared" si="18"/>
        <v>2668.9660074453859</v>
      </c>
      <c r="GC16" s="2">
        <f t="shared" si="18"/>
        <v>2695.6556675198399</v>
      </c>
      <c r="GD16" s="2">
        <f t="shared" si="18"/>
        <v>2722.6122241950384</v>
      </c>
      <c r="GE16" s="2">
        <f t="shared" si="18"/>
        <v>2749.838346436989</v>
      </c>
      <c r="GF16" s="2">
        <f t="shared" si="18"/>
        <v>2777.3367299013589</v>
      </c>
      <c r="GG16" s="2">
        <f t="shared" si="18"/>
        <v>2805.1100972003724</v>
      </c>
      <c r="GH16" s="2">
        <f t="shared" si="18"/>
        <v>2833.1611981723763</v>
      </c>
      <c r="GI16" s="2">
        <f t="shared" si="18"/>
        <v>2861.4928101541</v>
      </c>
      <c r="GJ16" s="2">
        <f t="shared" si="18"/>
        <v>2890.1077382556409</v>
      </c>
      <c r="GK16" s="2">
        <f t="shared" si="18"/>
        <v>2919.0088156381976</v>
      </c>
      <c r="GL16" s="2">
        <f t="shared" si="18"/>
        <v>2948.1989037945796</v>
      </c>
      <c r="GM16" s="2">
        <f t="shared" si="18"/>
        <v>2977.6808928325254</v>
      </c>
      <c r="GN16" s="2">
        <f t="shared" si="18"/>
        <v>3007.4577017608508</v>
      </c>
      <c r="GO16" s="2">
        <f t="shared" si="18"/>
        <v>3037.5322787784594</v>
      </c>
      <c r="GP16" s="2">
        <f t="shared" si="18"/>
        <v>3067.907601566244</v>
      </c>
      <c r="GQ16" s="2">
        <f t="shared" ref="GQ16:HX16" si="19">+GP16*(1+$AN$22)</f>
        <v>3098.5866775819063</v>
      </c>
      <c r="GR16" s="2">
        <f t="shared" si="19"/>
        <v>3129.5725443577253</v>
      </c>
      <c r="GS16" s="2">
        <f t="shared" si="19"/>
        <v>3160.8682698013026</v>
      </c>
      <c r="GT16" s="2">
        <f t="shared" si="19"/>
        <v>3192.4769524993158</v>
      </c>
      <c r="GU16" s="2">
        <f t="shared" si="19"/>
        <v>3224.401722024309</v>
      </c>
      <c r="GV16" s="2">
        <f t="shared" si="19"/>
        <v>3256.6457392445523</v>
      </c>
      <c r="GW16" s="2">
        <f t="shared" si="19"/>
        <v>3289.2121966369978</v>
      </c>
      <c r="GX16" s="2">
        <f t="shared" si="19"/>
        <v>3322.1043186033676</v>
      </c>
      <c r="GY16" s="2">
        <f t="shared" si="19"/>
        <v>3355.3253617894011</v>
      </c>
      <c r="GZ16" s="2">
        <f t="shared" si="19"/>
        <v>3388.878615407295</v>
      </c>
      <c r="HA16" s="2">
        <f t="shared" si="19"/>
        <v>3422.7674015613679</v>
      </c>
      <c r="HB16" s="2">
        <f t="shared" si="19"/>
        <v>3456.9950755769814</v>
      </c>
      <c r="HC16" s="2">
        <f t="shared" si="19"/>
        <v>3491.5650263327511</v>
      </c>
      <c r="HD16" s="2">
        <f t="shared" si="19"/>
        <v>3526.4806765960789</v>
      </c>
      <c r="HE16" s="2">
        <f t="shared" si="19"/>
        <v>3561.7454833620395</v>
      </c>
      <c r="HF16" s="2">
        <f t="shared" si="19"/>
        <v>3597.3629381956598</v>
      </c>
      <c r="HG16" s="2">
        <f t="shared" si="19"/>
        <v>3633.3365675776163</v>
      </c>
      <c r="HH16" s="2">
        <f t="shared" si="19"/>
        <v>3669.6699332533926</v>
      </c>
      <c r="HI16" s="2">
        <f t="shared" si="19"/>
        <v>3706.3666325859267</v>
      </c>
      <c r="HJ16" s="2">
        <f t="shared" si="19"/>
        <v>3743.4302989117859</v>
      </c>
      <c r="HK16" s="2">
        <f t="shared" si="19"/>
        <v>3780.8646019009038</v>
      </c>
      <c r="HL16" s="2">
        <f t="shared" si="19"/>
        <v>3818.6732479199127</v>
      </c>
      <c r="HM16" s="2">
        <f t="shared" si="19"/>
        <v>3856.8599803991119</v>
      </c>
      <c r="HN16" s="2">
        <f t="shared" si="19"/>
        <v>3895.4285802031031</v>
      </c>
      <c r="HO16" s="2">
        <f t="shared" si="19"/>
        <v>3934.382866005134</v>
      </c>
      <c r="HP16" s="2">
        <f t="shared" si="19"/>
        <v>3973.7266946651853</v>
      </c>
      <c r="HQ16" s="2">
        <f t="shared" si="19"/>
        <v>4013.463961611837</v>
      </c>
      <c r="HR16" s="2">
        <f t="shared" si="19"/>
        <v>4053.5986012279554</v>
      </c>
      <c r="HS16" s="2">
        <f t="shared" si="19"/>
        <v>4094.1345872402349</v>
      </c>
      <c r="HT16" s="2">
        <f t="shared" si="19"/>
        <v>4135.0759331126374</v>
      </c>
      <c r="HU16" s="2">
        <f t="shared" si="19"/>
        <v>4176.4266924437634</v>
      </c>
      <c r="HV16" s="2">
        <f t="shared" si="19"/>
        <v>4218.1909593682012</v>
      </c>
      <c r="HW16" s="2">
        <f t="shared" si="19"/>
        <v>4260.3728689618829</v>
      </c>
      <c r="HX16" s="2">
        <f t="shared" si="19"/>
        <v>4302.9765976515018</v>
      </c>
      <c r="HY16" s="2">
        <f t="shared" ref="HY16:ID16" si="20">+HX16*(1+$AN$22)</f>
        <v>4346.0063636280165</v>
      </c>
      <c r="HZ16" s="2">
        <f t="shared" si="20"/>
        <v>4389.4664272642967</v>
      </c>
      <c r="IA16" s="2">
        <f t="shared" si="20"/>
        <v>4433.36109153694</v>
      </c>
      <c r="IB16" s="2">
        <f t="shared" si="20"/>
        <v>4477.6947024523097</v>
      </c>
      <c r="XFD16" s="2">
        <f t="shared" ref="XFD16" si="21">+XFC16*(1+$AN$22)</f>
        <v>0</v>
      </c>
    </row>
    <row r="17" spans="2:40" x14ac:dyDescent="0.2">
      <c r="B17" s="2" t="s">
        <v>32</v>
      </c>
    </row>
    <row r="18" spans="2:40" x14ac:dyDescent="0.2">
      <c r="B18" s="2" t="s">
        <v>33</v>
      </c>
    </row>
    <row r="20" spans="2:40" s="5" customFormat="1" x14ac:dyDescent="0.2">
      <c r="B20" s="5" t="s">
        <v>34</v>
      </c>
      <c r="C20" s="5">
        <f>+C8/C6</f>
        <v>0.42163961714523512</v>
      </c>
      <c r="D20" s="5">
        <f>+D8/D6</f>
        <v>0.40181644359464624</v>
      </c>
      <c r="E20" s="5">
        <f>+E8/E6</f>
        <v>0.40209828823854227</v>
      </c>
      <c r="F20" s="5">
        <f>+F8/F6</f>
        <v>0.41931707317073186</v>
      </c>
      <c r="G20" s="5">
        <f>+G8/G6</f>
        <v>0.41357042583060361</v>
      </c>
      <c r="H20" s="5">
        <f>+H8/H6</f>
        <v>0.4108266890474192</v>
      </c>
      <c r="I20" s="5">
        <f>+I8/I6</f>
        <v>0.41554404145077722</v>
      </c>
      <c r="J20" s="5">
        <f>+J8/J6</f>
        <v>0.41331371877626683</v>
      </c>
      <c r="X20" s="5">
        <f>+X8/X6</f>
        <v>0.47476073284112663</v>
      </c>
      <c r="Y20" s="5">
        <f t="shared" ref="Y20:AJ20" si="22">+Y8/Y6</f>
        <v>0.44155980219596008</v>
      </c>
      <c r="Z20" s="5">
        <f t="shared" si="22"/>
        <v>0.41187170895165154</v>
      </c>
      <c r="AA20" s="5">
        <f t="shared" si="22"/>
        <v>0.41332769187043278</v>
      </c>
      <c r="AB20" s="5">
        <f t="shared" si="22"/>
        <v>0.41332769187043278</v>
      </c>
      <c r="AC20" s="5">
        <f t="shared" si="22"/>
        <v>0.41332769187043278</v>
      </c>
      <c r="AD20" s="5">
        <f t="shared" si="22"/>
        <v>0.41332769187043267</v>
      </c>
      <c r="AE20" s="5">
        <f t="shared" si="22"/>
        <v>0.41332769187043267</v>
      </c>
      <c r="AF20" s="5">
        <f t="shared" si="22"/>
        <v>0.41332769187043272</v>
      </c>
      <c r="AG20" s="5">
        <f t="shared" si="22"/>
        <v>0.41332769187043278</v>
      </c>
      <c r="AH20" s="5">
        <f t="shared" si="22"/>
        <v>0.41332769187043272</v>
      </c>
      <c r="AI20" s="5">
        <f t="shared" si="22"/>
        <v>0.41332769187043267</v>
      </c>
      <c r="AJ20" s="5">
        <f t="shared" si="22"/>
        <v>0.41332769187043272</v>
      </c>
    </row>
    <row r="21" spans="2:40" s="5" customFormat="1" x14ac:dyDescent="0.2">
      <c r="B21" s="5" t="s">
        <v>39</v>
      </c>
      <c r="C21" s="5">
        <f>+C15/C14</f>
        <v>7.6091010816859372E-2</v>
      </c>
      <c r="D21" s="5">
        <f t="shared" ref="D21:J21" si="23">+D15/D14</f>
        <v>4.8236514522821586E-2</v>
      </c>
      <c r="E21" s="5">
        <f t="shared" si="23"/>
        <v>9.2455621301775121E-2</v>
      </c>
      <c r="F21" s="5">
        <f t="shared" si="23"/>
        <v>-9.4142259414226083E-3</v>
      </c>
      <c r="G21" s="5">
        <f t="shared" si="23"/>
        <v>0.14776274713839752</v>
      </c>
      <c r="H21" s="5">
        <f t="shared" si="23"/>
        <v>0.27577741407528639</v>
      </c>
      <c r="I21" s="5">
        <f t="shared" si="23"/>
        <v>6.1565523306948103E-2</v>
      </c>
      <c r="J21" s="5">
        <f t="shared" si="23"/>
        <v>6.1565523306948103E-2</v>
      </c>
      <c r="X21" s="4" t="e">
        <f t="shared" ref="X21:AJ22" si="24">+X10/X5</f>
        <v>#DIV/0!</v>
      </c>
    </row>
    <row r="22" spans="2:40" x14ac:dyDescent="0.2">
      <c r="B22" s="2" t="s">
        <v>45</v>
      </c>
      <c r="C22" s="4">
        <f>+C11/C6</f>
        <v>0.22863087806908036</v>
      </c>
      <c r="D22" s="4">
        <f t="shared" ref="D22:J22" si="25">+D11/D6</f>
        <v>0.1807839388145315</v>
      </c>
      <c r="E22" s="4">
        <f t="shared" si="25"/>
        <v>0.14599668691330761</v>
      </c>
      <c r="F22" s="4">
        <f t="shared" si="25"/>
        <v>0.18760975609756114</v>
      </c>
      <c r="G22" s="4">
        <f t="shared" si="25"/>
        <v>0.17117454375292465</v>
      </c>
      <c r="H22" s="4">
        <f t="shared" si="25"/>
        <v>0.12284934955937896</v>
      </c>
      <c r="I22" s="4">
        <f t="shared" si="25"/>
        <v>0.11637305699481866</v>
      </c>
      <c r="J22" s="4">
        <f t="shared" si="25"/>
        <v>0.11414273432030823</v>
      </c>
      <c r="X22" s="4">
        <f t="shared" si="24"/>
        <v>0.30199617172545806</v>
      </c>
      <c r="Y22" s="4">
        <f t="shared" si="24"/>
        <v>0.24861704802615034</v>
      </c>
      <c r="Z22" s="4">
        <f t="shared" si="24"/>
        <v>0.1886787936811872</v>
      </c>
      <c r="AA22" s="4">
        <f t="shared" si="24"/>
        <v>0.13198262621763571</v>
      </c>
      <c r="AB22" s="4">
        <f t="shared" si="24"/>
        <v>0.13198262621763571</v>
      </c>
      <c r="AC22" s="4">
        <f t="shared" si="24"/>
        <v>0.13198262621763571</v>
      </c>
      <c r="AD22" s="4">
        <f t="shared" si="24"/>
        <v>0.1319826262176356</v>
      </c>
      <c r="AE22" s="4">
        <f t="shared" si="24"/>
        <v>0.1319826262176356</v>
      </c>
      <c r="AF22" s="4">
        <f t="shared" si="24"/>
        <v>0.13198262621763568</v>
      </c>
      <c r="AG22" s="4">
        <f t="shared" si="24"/>
        <v>0.13198262621763571</v>
      </c>
      <c r="AH22" s="4">
        <f t="shared" si="24"/>
        <v>0.13198262621763565</v>
      </c>
      <c r="AI22" s="4">
        <f t="shared" si="24"/>
        <v>0.13198262621763562</v>
      </c>
      <c r="AJ22" s="4">
        <f t="shared" si="24"/>
        <v>0.13198262621763562</v>
      </c>
      <c r="AM22" s="2" t="s">
        <v>40</v>
      </c>
      <c r="AN22" s="5">
        <v>0.01</v>
      </c>
    </row>
    <row r="23" spans="2:40" x14ac:dyDescent="0.2">
      <c r="B23" s="6" t="s">
        <v>35</v>
      </c>
      <c r="AM23" s="2" t="s">
        <v>41</v>
      </c>
      <c r="AN23" s="5">
        <v>0.06</v>
      </c>
    </row>
    <row r="24" spans="2:40" s="4" customFormat="1" x14ac:dyDescent="0.2">
      <c r="B24" s="2" t="s">
        <v>21</v>
      </c>
      <c r="G24" s="5">
        <f>+G6/C6-1</f>
        <v>-0.11069496462754891</v>
      </c>
      <c r="H24" s="5">
        <f>+H6/D6-1</f>
        <v>-8.8718929254302026E-2</v>
      </c>
      <c r="I24" s="5">
        <f>+I6/E6-1</f>
        <v>6.5709552733296483E-2</v>
      </c>
      <c r="Y24" s="4">
        <f>+Y6/X6-1</f>
        <v>-0.12999726551818436</v>
      </c>
      <c r="Z24" s="4">
        <f>+Z6/Y6-1</f>
        <v>-0.12454949291760953</v>
      </c>
      <c r="AA24" s="4">
        <f>+AA6/Z6-1</f>
        <v>-4.2197223551938778E-2</v>
      </c>
      <c r="AB24" s="4">
        <f t="shared" ref="AB24:AJ24" si="26">+AB6/AA6-1</f>
        <v>3.0000000000000027E-2</v>
      </c>
      <c r="AC24" s="4">
        <f t="shared" si="26"/>
        <v>3.0000000000000027E-2</v>
      </c>
      <c r="AD24" s="4">
        <f t="shared" si="26"/>
        <v>3.0000000000000027E-2</v>
      </c>
      <c r="AE24" s="4">
        <f t="shared" si="26"/>
        <v>3.0000000000000027E-2</v>
      </c>
      <c r="AF24" s="4">
        <f t="shared" si="26"/>
        <v>3.0000000000000027E-2</v>
      </c>
      <c r="AG24" s="4">
        <f t="shared" si="26"/>
        <v>3.0000000000000027E-2</v>
      </c>
      <c r="AH24" s="4">
        <f t="shared" si="26"/>
        <v>3.0000000000000027E-2</v>
      </c>
      <c r="AI24" s="4">
        <f t="shared" si="26"/>
        <v>3.0000000000000027E-2</v>
      </c>
      <c r="AJ24" s="4">
        <f t="shared" si="26"/>
        <v>3.0000000000000027E-2</v>
      </c>
      <c r="AM24" s="4" t="s">
        <v>42</v>
      </c>
      <c r="AN24" s="10">
        <f>NPV(AN23,AA16:IB16)</f>
        <v>10805.275296603559</v>
      </c>
    </row>
    <row r="25" spans="2:40" s="4" customFormat="1" x14ac:dyDescent="0.2">
      <c r="B25" s="2" t="s">
        <v>22</v>
      </c>
      <c r="G25" s="5">
        <f>+G7/C7-1</f>
        <v>-9.8287523384659625E-2</v>
      </c>
      <c r="H25" s="5">
        <f>+H7/D7-1</f>
        <v>-0.10244526130733578</v>
      </c>
      <c r="I25" s="5">
        <f>+I7/E7-1</f>
        <v>4.1743627632065072E-2</v>
      </c>
      <c r="Y25" s="4">
        <f>+Y7/X7-1</f>
        <v>-7.5003470776065506E-2</v>
      </c>
      <c r="Z25" s="4">
        <f>+Z7/Y7-1</f>
        <v>-7.8008329893812678E-2</v>
      </c>
      <c r="AM25" s="4" t="s">
        <v>42</v>
      </c>
      <c r="AN25" s="1">
        <f>+Main!F4</f>
        <v>148.42756800000001</v>
      </c>
    </row>
    <row r="26" spans="2:40" s="4" customFormat="1" x14ac:dyDescent="0.2">
      <c r="B26" s="2" t="s">
        <v>23</v>
      </c>
      <c r="G26" s="5">
        <f>+G8/C8-1</f>
        <v>-0.12771417291748921</v>
      </c>
      <c r="H26" s="5">
        <f>+H8/D8-1</f>
        <v>-6.8284558648584182E-2</v>
      </c>
      <c r="I26" s="5">
        <f>+I8/E8-1</f>
        <v>0.10134578412524031</v>
      </c>
      <c r="Y26" s="4">
        <f>+Y8/X8-1</f>
        <v>-0.19083822908267112</v>
      </c>
      <c r="Z26" s="4">
        <f>+Z8/Y8-1</f>
        <v>-0.18341005077587413</v>
      </c>
      <c r="AM26" s="8" t="s">
        <v>43</v>
      </c>
      <c r="AN26" s="9">
        <f>+AN24/AN25</f>
        <v>72.798304534664055</v>
      </c>
    </row>
    <row r="27" spans="2:40" x14ac:dyDescent="0.2">
      <c r="AM27" s="2" t="s">
        <v>44</v>
      </c>
      <c r="AN27" s="2">
        <f>+Main!F3</f>
        <v>74.510000000000005</v>
      </c>
    </row>
    <row r="28" spans="2:40" x14ac:dyDescent="0.2">
      <c r="AN28" s="4">
        <f>+AN26/AN27-1</f>
        <v>-2.2972694475049682E-2</v>
      </c>
    </row>
    <row r="29" spans="2:40" s="4" customFormat="1" x14ac:dyDescent="0.2">
      <c r="C29" s="4">
        <f t="shared" ref="C29:I29" si="27">+C9/C$6</f>
        <v>0.12742405326674988</v>
      </c>
      <c r="D29" s="4">
        <f t="shared" si="27"/>
        <v>0.14760994263862334</v>
      </c>
      <c r="E29" s="4">
        <f t="shared" si="27"/>
        <v>0.17747101049144118</v>
      </c>
      <c r="F29" s="4">
        <f t="shared" si="27"/>
        <v>0.15951219512195128</v>
      </c>
      <c r="G29" s="4">
        <f t="shared" si="27"/>
        <v>0.16509124941506786</v>
      </c>
      <c r="H29" s="4">
        <f t="shared" si="27"/>
        <v>0.19565673520772134</v>
      </c>
      <c r="I29" s="4">
        <f>+I9/I$6</f>
        <v>0.20663212435233161</v>
      </c>
      <c r="J29" s="4">
        <f>+J9/J$6</f>
        <v>0.20663212435233161</v>
      </c>
      <c r="X29" s="4">
        <f>+X9/X$6</f>
        <v>0.11264242092790082</v>
      </c>
      <c r="Y29" s="4">
        <f>+Y9/Y$6</f>
        <v>0.12714776632302405</v>
      </c>
      <c r="Z29" s="4">
        <f>+Z9/Z$6</f>
        <v>0.15119674485399714</v>
      </c>
      <c r="AA29" s="4">
        <f>+AA9/AA$6</f>
        <v>0.19292590804348569</v>
      </c>
      <c r="AB29" s="4">
        <f>+AB9/AB$6</f>
        <v>0.19292590804348569</v>
      </c>
      <c r="AC29" s="4">
        <f t="shared" ref="AC29:AJ29" si="28">+AC9/AC$6</f>
        <v>0.19292590804348569</v>
      </c>
      <c r="AD29" s="4">
        <f t="shared" si="28"/>
        <v>0.19292590804348569</v>
      </c>
      <c r="AE29" s="4">
        <f t="shared" si="28"/>
        <v>0.19292590804348569</v>
      </c>
      <c r="AF29" s="4">
        <f t="shared" si="28"/>
        <v>0.19292590804348569</v>
      </c>
      <c r="AG29" s="4">
        <f t="shared" si="28"/>
        <v>0.19292590804348569</v>
      </c>
      <c r="AH29" s="4">
        <f t="shared" si="28"/>
        <v>0.19292590804348569</v>
      </c>
      <c r="AI29" s="4">
        <f t="shared" si="28"/>
        <v>0.19292590804348569</v>
      </c>
      <c r="AJ29" s="4">
        <f t="shared" si="28"/>
        <v>0.19292590804348569</v>
      </c>
    </row>
    <row r="30" spans="2:40" s="4" customFormat="1" x14ac:dyDescent="0.2">
      <c r="C30" s="4">
        <f t="shared" ref="C30:I30" si="29">+C10/C$6</f>
        <v>6.5584685809404908E-2</v>
      </c>
      <c r="D30" s="4">
        <f t="shared" si="29"/>
        <v>7.3422562141491399E-2</v>
      </c>
      <c r="E30" s="4">
        <f t="shared" si="29"/>
        <v>7.8630590833793493E-2</v>
      </c>
      <c r="F30" s="4">
        <f t="shared" si="29"/>
        <v>7.2195121951219507E-2</v>
      </c>
      <c r="G30" s="4">
        <f t="shared" si="29"/>
        <v>7.7304632662611131E-2</v>
      </c>
      <c r="H30" s="4">
        <f t="shared" si="29"/>
        <v>9.2320604280318921E-2</v>
      </c>
      <c r="I30" s="4">
        <f>+I10/I$6</f>
        <v>9.2538860103626941E-2</v>
      </c>
      <c r="J30" s="4">
        <f>+J10/J$6</f>
        <v>9.2538860103626941E-2</v>
      </c>
      <c r="X30" s="4">
        <f>+X10/X$6</f>
        <v>6.012214018776775E-2</v>
      </c>
      <c r="Y30" s="4">
        <f>+Y10/Y$6</f>
        <v>6.5794987846785682E-2</v>
      </c>
      <c r="Z30" s="4">
        <f>+Z10/Z$6</f>
        <v>7.1996170416467206E-2</v>
      </c>
      <c r="AA30" s="4">
        <f>+AA10/AA$6</f>
        <v>8.8419157609311377E-2</v>
      </c>
      <c r="AB30" s="4">
        <f>+AB10/AB$6</f>
        <v>8.8419157609311377E-2</v>
      </c>
      <c r="AC30" s="4">
        <f t="shared" ref="AC30:AJ30" si="30">+AC10/AC$6</f>
        <v>8.8419157609311377E-2</v>
      </c>
      <c r="AD30" s="4">
        <f t="shared" si="30"/>
        <v>8.8419157609311377E-2</v>
      </c>
      <c r="AE30" s="4">
        <f t="shared" si="30"/>
        <v>8.8419157609311377E-2</v>
      </c>
      <c r="AF30" s="4">
        <f t="shared" si="30"/>
        <v>8.8419157609311377E-2</v>
      </c>
      <c r="AG30" s="4">
        <f t="shared" si="30"/>
        <v>8.8419157609311377E-2</v>
      </c>
      <c r="AH30" s="4">
        <f t="shared" si="30"/>
        <v>8.8419157609311377E-2</v>
      </c>
      <c r="AI30" s="4">
        <f t="shared" si="30"/>
        <v>8.8419157609311377E-2</v>
      </c>
      <c r="AJ30" s="4">
        <f t="shared" si="30"/>
        <v>8.8419157609311377E-2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Jameel Brannon</dc:creator>
  <cp:lastModifiedBy>Jameel Brannon</cp:lastModifiedBy>
  <dcterms:created xsi:type="dcterms:W3CDTF">2025-08-17T02:43:23Z</dcterms:created>
  <dcterms:modified xsi:type="dcterms:W3CDTF">2025-08-17T04:25:34Z</dcterms:modified>
</cp:coreProperties>
</file>