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CD2EF824-6626-6E4D-A8EF-3972305D2C35}" xr6:coauthVersionLast="47" xr6:coauthVersionMax="47" xr10:uidLastSave="{00000000-0000-0000-0000-000000000000}"/>
  <bookViews>
    <workbookView xWindow="8780" yWindow="4100" windowWidth="27640" windowHeight="16940" activeTab="1" xr2:uid="{5502178C-4EE2-4642-BD54-84713724EC9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I14" i="2"/>
  <c r="W14" i="2" s="1"/>
  <c r="X14" i="2" s="1"/>
  <c r="I13" i="2"/>
  <c r="W13" i="2" s="1"/>
  <c r="X13" i="2" s="1"/>
  <c r="I3" i="2"/>
  <c r="AB2" i="2"/>
  <c r="AC2" i="2" s="1"/>
  <c r="AD2" i="2" s="1"/>
  <c r="AE2" i="2" s="1"/>
  <c r="AF2" i="2" s="1"/>
  <c r="V26" i="2"/>
  <c r="V25" i="2"/>
  <c r="U26" i="2"/>
  <c r="U25" i="2"/>
  <c r="T27" i="2"/>
  <c r="T26" i="2"/>
  <c r="T25" i="2"/>
  <c r="U21" i="2"/>
  <c r="U20" i="2"/>
  <c r="V21" i="2"/>
  <c r="V20" i="2"/>
  <c r="E5" i="2"/>
  <c r="E8" i="2" s="1"/>
  <c r="G26" i="2"/>
  <c r="H26" i="2"/>
  <c r="G25" i="2"/>
  <c r="H25" i="2"/>
  <c r="F16" i="2"/>
  <c r="F14" i="2"/>
  <c r="F13" i="2"/>
  <c r="F11" i="2"/>
  <c r="F10" i="2"/>
  <c r="F9" i="2"/>
  <c r="F7" i="2"/>
  <c r="F6" i="2"/>
  <c r="F4" i="2"/>
  <c r="F3" i="2"/>
  <c r="J3" i="2" s="1"/>
  <c r="V5" i="2"/>
  <c r="V8" i="2" s="1"/>
  <c r="V12" i="2" s="1"/>
  <c r="V15" i="2" s="1"/>
  <c r="V17" i="2" s="1"/>
  <c r="U5" i="2"/>
  <c r="U8" i="2" s="1"/>
  <c r="U12" i="2" s="1"/>
  <c r="U15" i="2" s="1"/>
  <c r="U17" i="2" s="1"/>
  <c r="T5" i="2"/>
  <c r="T8" i="2" s="1"/>
  <c r="T12" i="2" s="1"/>
  <c r="T15" i="2" s="1"/>
  <c r="T17" i="2" s="1"/>
  <c r="G21" i="2"/>
  <c r="G20" i="2"/>
  <c r="C5" i="2"/>
  <c r="C8" i="2" s="1"/>
  <c r="C12" i="2" s="1"/>
  <c r="C15" i="2" s="1"/>
  <c r="C17" i="2" s="1"/>
  <c r="G5" i="2"/>
  <c r="G8" i="2" s="1"/>
  <c r="G12" i="2" s="1"/>
  <c r="G15" i="2" s="1"/>
  <c r="G17" i="2" s="1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H21" i="2"/>
  <c r="H20" i="2"/>
  <c r="D5" i="2"/>
  <c r="D8" i="2" s="1"/>
  <c r="D12" i="2" s="1"/>
  <c r="H5" i="2"/>
  <c r="K4" i="1"/>
  <c r="K5" i="1" s="1"/>
  <c r="K8" i="1" s="1"/>
  <c r="L6" i="1"/>
  <c r="L7" i="1" s="1"/>
  <c r="W3" i="2" l="1"/>
  <c r="V27" i="2"/>
  <c r="V22" i="2"/>
  <c r="U27" i="2"/>
  <c r="U22" i="2"/>
  <c r="I5" i="2"/>
  <c r="H22" i="2"/>
  <c r="G27" i="2"/>
  <c r="G22" i="2"/>
  <c r="E12" i="2"/>
  <c r="E15" i="2" s="1"/>
  <c r="E17" i="2" s="1"/>
  <c r="F8" i="2"/>
  <c r="H8" i="2"/>
  <c r="F5" i="2"/>
  <c r="D15" i="2"/>
  <c r="D17" i="2" s="1"/>
  <c r="W20" i="2" l="1"/>
  <c r="X3" i="2"/>
  <c r="F12" i="2"/>
  <c r="I10" i="2"/>
  <c r="I9" i="2"/>
  <c r="I11" i="2"/>
  <c r="I6" i="2"/>
  <c r="I4" i="2"/>
  <c r="H12" i="2"/>
  <c r="H27" i="2"/>
  <c r="F17" i="2"/>
  <c r="F15" i="2"/>
  <c r="H15" i="2" l="1"/>
  <c r="J4" i="2"/>
  <c r="I26" i="2"/>
  <c r="I25" i="2"/>
  <c r="Y3" i="2"/>
  <c r="X20" i="2"/>
  <c r="I8" i="2"/>
  <c r="Z3" i="2" l="1"/>
  <c r="W4" i="2"/>
  <c r="J5" i="2"/>
  <c r="H17" i="2"/>
  <c r="I27" i="2"/>
  <c r="I12" i="2"/>
  <c r="J10" i="2" l="1"/>
  <c r="W10" i="2" s="1"/>
  <c r="X10" i="2" s="1"/>
  <c r="J6" i="2"/>
  <c r="W6" i="2" s="1"/>
  <c r="J9" i="2"/>
  <c r="W9" i="2" s="1"/>
  <c r="X9" i="2" s="1"/>
  <c r="J7" i="2"/>
  <c r="W7" i="2" s="1"/>
  <c r="X7" i="2" s="1"/>
  <c r="J11" i="2"/>
  <c r="W11" i="2" s="1"/>
  <c r="X11" i="2" s="1"/>
  <c r="J8" i="2"/>
  <c r="I15" i="2"/>
  <c r="W21" i="2"/>
  <c r="X4" i="2"/>
  <c r="W5" i="2"/>
  <c r="W22" i="2" s="1"/>
  <c r="AA3" i="2"/>
  <c r="I16" i="2" l="1"/>
  <c r="I17" i="2"/>
  <c r="X26" i="2"/>
  <c r="Y4" i="2"/>
  <c r="X21" i="2"/>
  <c r="X5" i="2"/>
  <c r="W26" i="2"/>
  <c r="W25" i="2"/>
  <c r="X6" i="2"/>
  <c r="X25" i="2" s="1"/>
  <c r="AB3" i="2"/>
  <c r="J12" i="2"/>
  <c r="W8" i="2"/>
  <c r="W27" i="2" s="1"/>
  <c r="X22" i="2" l="1"/>
  <c r="X8" i="2"/>
  <c r="J15" i="2"/>
  <c r="W12" i="2"/>
  <c r="Z4" i="2"/>
  <c r="Y5" i="2"/>
  <c r="AC3" i="2"/>
  <c r="AD3" i="2" l="1"/>
  <c r="AA4" i="2"/>
  <c r="Z5" i="2"/>
  <c r="J16" i="2"/>
  <c r="W16" i="2" s="1"/>
  <c r="W15" i="2"/>
  <c r="X27" i="2"/>
  <c r="X12" i="2"/>
  <c r="X15" i="2" s="1"/>
  <c r="J17" i="2" l="1"/>
  <c r="W17" i="2" s="1"/>
  <c r="AB4" i="2"/>
  <c r="AA5" i="2"/>
  <c r="X16" i="2"/>
  <c r="X17" i="2" s="1"/>
  <c r="AE3" i="2"/>
  <c r="AF3" i="2" l="1"/>
  <c r="AC4" i="2"/>
  <c r="AB5" i="2"/>
  <c r="AD4" i="2" l="1"/>
  <c r="AC5" i="2"/>
  <c r="AE4" i="2" l="1"/>
  <c r="AD5" i="2"/>
  <c r="AF4" i="2" l="1"/>
  <c r="AF5" i="2" s="1"/>
  <c r="AE5" i="2"/>
</calcChain>
</file>

<file path=xl/sharedStrings.xml><?xml version="1.0" encoding="utf-8"?>
<sst xmlns="http://schemas.openxmlformats.org/spreadsheetml/2006/main" count="40" uniqueCount="33">
  <si>
    <t>P</t>
  </si>
  <si>
    <t>S</t>
  </si>
  <si>
    <t>MC</t>
  </si>
  <si>
    <t>C</t>
  </si>
  <si>
    <t>D</t>
  </si>
  <si>
    <t>EV</t>
  </si>
  <si>
    <t>Q225</t>
  </si>
  <si>
    <t xml:space="preserve">CFO </t>
  </si>
  <si>
    <t xml:space="preserve">CEO </t>
  </si>
  <si>
    <t xml:space="preserve">Platform </t>
  </si>
  <si>
    <t>Devices</t>
  </si>
  <si>
    <t xml:space="preserve">Total Revenues </t>
  </si>
  <si>
    <t>Platform</t>
  </si>
  <si>
    <t>R&amp;D</t>
  </si>
  <si>
    <t>S&amp;M</t>
  </si>
  <si>
    <t>G&amp;A</t>
  </si>
  <si>
    <t>Operating Income</t>
  </si>
  <si>
    <t xml:space="preserve">Gross Profit </t>
  </si>
  <si>
    <t xml:space="preserve">EBT </t>
  </si>
  <si>
    <t xml:space="preserve">Other Income </t>
  </si>
  <si>
    <t>Taxes</t>
  </si>
  <si>
    <t>Net Income</t>
  </si>
  <si>
    <t>Q224</t>
  </si>
  <si>
    <t>Growth Analysis YY</t>
  </si>
  <si>
    <t>Q125</t>
  </si>
  <si>
    <t>Q424</t>
  </si>
  <si>
    <t>Q324</t>
  </si>
  <si>
    <t>Q124</t>
  </si>
  <si>
    <t>Q325</t>
  </si>
  <si>
    <t>Q425</t>
  </si>
  <si>
    <t xml:space="preserve">Gross Margins </t>
  </si>
  <si>
    <t>Wtd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</si>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</sst>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5853</xdr:colOff>
      <xdr:row>0</xdr:row>
      <xdr:rowOff>29263</xdr:rowOff>
    </xdr:from>
    <xdr:to>
      <xdr:col>22</xdr:col>
      <xdr:colOff>11705</xdr:colOff>
      <xdr:row>31</xdr:row>
      <xdr:rowOff>146313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95F86AC-9CF0-0AD1-4565-4C03049A3E65}"/>
            </a:ext>
          </a:extLst>
        </xdr:cNvPr>
        <xdr:cNvCxnSpPr/>
      </xdr:nvCxnSpPr>
      <xdr:spPr>
        <a:xfrm>
          <a:off x="12939954" y="29263"/>
          <a:ext cx="5852" cy="6467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17557</xdr:colOff>
      <xdr:row>0</xdr:row>
      <xdr:rowOff>11705</xdr:rowOff>
    </xdr:from>
    <xdr:to>
      <xdr:col>8</xdr:col>
      <xdr:colOff>23409</xdr:colOff>
      <xdr:row>31</xdr:row>
      <xdr:rowOff>128755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C4496AD-7998-C841-BF7A-34656049EBA8}"/>
            </a:ext>
          </a:extLst>
        </xdr:cNvPr>
        <xdr:cNvCxnSpPr/>
      </xdr:nvCxnSpPr>
      <xdr:spPr>
        <a:xfrm>
          <a:off x="5460414" y="11705"/>
          <a:ext cx="5852" cy="6467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C68A-F2A8-FA4B-8AED-61A8C8F2607F}">
  <dimension ref="B3:L8"/>
  <sheetViews>
    <sheetView topLeftCell="D1" zoomScale="237" workbookViewId="0">
      <selection activeCell="K6" sqref="K6"/>
    </sheetView>
  </sheetViews>
  <sheetFormatPr baseColWidth="10" defaultRowHeight="16" x14ac:dyDescent="0.2"/>
  <cols>
    <col min="1" max="1" width="1.6640625" style="1" customWidth="1"/>
    <col min="2" max="2" width="5.1640625" style="1" bestFit="1" customWidth="1"/>
    <col min="3" max="9" width="10.83203125" style="1"/>
    <col min="10" max="10" width="4" style="1" bestFit="1" customWidth="1"/>
    <col min="11" max="11" width="6.6640625" style="1" bestFit="1" customWidth="1"/>
    <col min="12" max="12" width="5.5" style="1" bestFit="1" customWidth="1"/>
    <col min="13" max="16384" width="10.83203125" style="1"/>
  </cols>
  <sheetData>
    <row r="3" spans="2:12" x14ac:dyDescent="0.2">
      <c r="B3" s="1" t="s">
        <v>7</v>
      </c>
      <c r="J3" s="1" t="s">
        <v>0</v>
      </c>
      <c r="K3" s="1">
        <v>99.6</v>
      </c>
    </row>
    <row r="4" spans="2:12" x14ac:dyDescent="0.2">
      <c r="B4" s="1" t="s">
        <v>8</v>
      </c>
      <c r="J4" s="1" t="s">
        <v>1</v>
      </c>
      <c r="K4" s="1">
        <f>130.251569+17.079064</f>
        <v>147.33063299999998</v>
      </c>
      <c r="L4" s="1" t="s">
        <v>6</v>
      </c>
    </row>
    <row r="5" spans="2:12" x14ac:dyDescent="0.2">
      <c r="J5" s="1" t="s">
        <v>2</v>
      </c>
      <c r="K5" s="1">
        <f>+K4*K3</f>
        <v>14674.131046799997</v>
      </c>
    </row>
    <row r="6" spans="2:12" x14ac:dyDescent="0.2">
      <c r="J6" s="1" t="s">
        <v>3</v>
      </c>
      <c r="K6" s="1">
        <v>2253.2759999999998</v>
      </c>
      <c r="L6" s="1" t="str">
        <f>+L4</f>
        <v>Q225</v>
      </c>
    </row>
    <row r="7" spans="2:12" x14ac:dyDescent="0.2">
      <c r="J7" s="1" t="s">
        <v>4</v>
      </c>
      <c r="K7" s="1">
        <v>0</v>
      </c>
      <c r="L7" s="1" t="str">
        <f>+L6</f>
        <v>Q225</v>
      </c>
    </row>
    <row r="8" spans="2:12" x14ac:dyDescent="0.2">
      <c r="J8" s="1" t="s">
        <v>5</v>
      </c>
      <c r="K8" s="1">
        <f>+K5-K6+K7</f>
        <v>12420.855046799998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D0C8-65C0-3D42-A553-C36B59B2CEBF}">
  <dimension ref="B2:AF28"/>
  <sheetViews>
    <sheetView tabSelected="1" zoomScale="156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R5" sqref="R5"/>
    </sheetView>
  </sheetViews>
  <sheetFormatPr baseColWidth="10" defaultRowHeight="16" x14ac:dyDescent="0.2"/>
  <cols>
    <col min="1" max="1" width="2.5" style="1" customWidth="1"/>
    <col min="2" max="2" width="17" style="1" bestFit="1" customWidth="1"/>
    <col min="3" max="4" width="8" style="1" bestFit="1" customWidth="1"/>
    <col min="5" max="10" width="9.5" style="1" bestFit="1" customWidth="1"/>
    <col min="11" max="12" width="10.83203125" style="1"/>
    <col min="13" max="17" width="5.33203125" style="1" bestFit="1" customWidth="1"/>
    <col min="18" max="19" width="5.83203125" style="1" bestFit="1" customWidth="1"/>
    <col min="20" max="24" width="9.5" style="1" bestFit="1" customWidth="1"/>
    <col min="25" max="27" width="5.33203125" style="1" bestFit="1" customWidth="1"/>
    <col min="28" max="16384" width="10.83203125" style="1"/>
  </cols>
  <sheetData>
    <row r="2" spans="2:32" s="4" customFormat="1" x14ac:dyDescent="0.2">
      <c r="C2" s="4" t="s">
        <v>27</v>
      </c>
      <c r="D2" s="4" t="s">
        <v>22</v>
      </c>
      <c r="E2" s="4" t="s">
        <v>26</v>
      </c>
      <c r="F2" s="4" t="s">
        <v>25</v>
      </c>
      <c r="G2" s="4" t="s">
        <v>24</v>
      </c>
      <c r="H2" s="4" t="s">
        <v>6</v>
      </c>
      <c r="I2" s="4" t="s">
        <v>28</v>
      </c>
      <c r="J2" s="4" t="s">
        <v>29</v>
      </c>
      <c r="M2" s="5">
        <v>2015</v>
      </c>
      <c r="N2" s="5">
        <f>+M2+1</f>
        <v>2016</v>
      </c>
      <c r="O2" s="5">
        <f t="shared" ref="O2:AF2" si="0">+N2+1</f>
        <v>2017</v>
      </c>
      <c r="P2" s="5">
        <f t="shared" si="0"/>
        <v>2018</v>
      </c>
      <c r="Q2" s="5">
        <f t="shared" si="0"/>
        <v>2019</v>
      </c>
      <c r="R2" s="5">
        <f t="shared" si="0"/>
        <v>2020</v>
      </c>
      <c r="S2" s="5">
        <f t="shared" si="0"/>
        <v>2021</v>
      </c>
      <c r="T2" s="5">
        <f t="shared" si="0"/>
        <v>2022</v>
      </c>
      <c r="U2" s="5">
        <f t="shared" si="0"/>
        <v>2023</v>
      </c>
      <c r="V2" s="5">
        <f t="shared" si="0"/>
        <v>2024</v>
      </c>
      <c r="W2" s="5">
        <f t="shared" si="0"/>
        <v>2025</v>
      </c>
      <c r="X2" s="5">
        <f t="shared" si="0"/>
        <v>2026</v>
      </c>
      <c r="Y2" s="5">
        <f t="shared" si="0"/>
        <v>2027</v>
      </c>
      <c r="Z2" s="5">
        <f t="shared" si="0"/>
        <v>2028</v>
      </c>
      <c r="AA2" s="5">
        <f t="shared" si="0"/>
        <v>2029</v>
      </c>
      <c r="AB2" s="5">
        <f t="shared" si="0"/>
        <v>2030</v>
      </c>
      <c r="AC2" s="5">
        <f t="shared" si="0"/>
        <v>2031</v>
      </c>
      <c r="AD2" s="5">
        <f t="shared" si="0"/>
        <v>2032</v>
      </c>
      <c r="AE2" s="5">
        <f t="shared" si="0"/>
        <v>2033</v>
      </c>
      <c r="AF2" s="5">
        <f t="shared" si="0"/>
        <v>2034</v>
      </c>
    </row>
    <row r="3" spans="2:32" x14ac:dyDescent="0.2">
      <c r="B3" s="1" t="s">
        <v>9</v>
      </c>
      <c r="C3" s="1">
        <v>754935</v>
      </c>
      <c r="D3" s="1">
        <v>824333</v>
      </c>
      <c r="E3" s="1">
        <v>908175</v>
      </c>
      <c r="F3" s="1">
        <f>+V3-SUM(C3:E3)</f>
        <v>1035333</v>
      </c>
      <c r="G3" s="1">
        <v>880817</v>
      </c>
      <c r="H3" s="1">
        <v>975471</v>
      </c>
      <c r="I3" s="1">
        <f>+E3*1.16</f>
        <v>1053483</v>
      </c>
      <c r="J3" s="1">
        <f>+F3*1.13</f>
        <v>1169926.2899999998</v>
      </c>
      <c r="T3" s="1">
        <v>2711441</v>
      </c>
      <c r="U3" s="1">
        <v>2994105</v>
      </c>
      <c r="V3" s="1">
        <v>3522776</v>
      </c>
      <c r="W3" s="1">
        <f>SUM(G3:J3)</f>
        <v>4079697.29</v>
      </c>
      <c r="X3" s="1">
        <f>+W3*1.1</f>
        <v>4487667.0190000003</v>
      </c>
      <c r="Y3" s="1">
        <f t="shared" ref="Y3:AF3" si="1">+X3*1.1</f>
        <v>4936433.720900001</v>
      </c>
      <c r="Z3" s="1">
        <f t="shared" si="1"/>
        <v>5430077.0929900017</v>
      </c>
      <c r="AA3" s="1">
        <f t="shared" si="1"/>
        <v>5973084.8022890026</v>
      </c>
      <c r="AB3" s="1">
        <f t="shared" si="1"/>
        <v>6570393.2825179035</v>
      </c>
      <c r="AC3" s="1">
        <f t="shared" si="1"/>
        <v>7227432.6107696947</v>
      </c>
      <c r="AD3" s="1">
        <f t="shared" si="1"/>
        <v>7950175.8718466647</v>
      </c>
      <c r="AE3" s="1">
        <f t="shared" si="1"/>
        <v>8745193.4590313323</v>
      </c>
      <c r="AF3" s="1">
        <f t="shared" si="1"/>
        <v>9619712.8049344663</v>
      </c>
    </row>
    <row r="4" spans="2:32" x14ac:dyDescent="0.2">
      <c r="B4" s="1" t="s">
        <v>10</v>
      </c>
      <c r="C4" s="1">
        <v>126534</v>
      </c>
      <c r="D4" s="1">
        <v>143846</v>
      </c>
      <c r="E4" s="1">
        <v>154028</v>
      </c>
      <c r="F4" s="1">
        <f t="shared" ref="F4:F17" si="2">+V4-SUM(C4:E4)</f>
        <v>165714</v>
      </c>
      <c r="G4" s="1">
        <v>139855</v>
      </c>
      <c r="H4" s="1">
        <v>135567</v>
      </c>
      <c r="I4" s="1">
        <f>+I5-I3</f>
        <v>146806.3899999999</v>
      </c>
      <c r="J4" s="1">
        <f>+AVERAGE(G4:I4)</f>
        <v>140742.79666666663</v>
      </c>
      <c r="T4" s="1">
        <v>415093</v>
      </c>
      <c r="U4" s="1">
        <v>490514</v>
      </c>
      <c r="V4" s="1">
        <v>590122</v>
      </c>
      <c r="W4" s="1">
        <f>SUM(G4:J4)</f>
        <v>562971.18666666653</v>
      </c>
      <c r="X4" s="1">
        <f>+W4*0.99</f>
        <v>557341.47479999985</v>
      </c>
      <c r="Y4" s="1">
        <f t="shared" ref="Y4:AF4" si="3">+X4*0.99</f>
        <v>551768.06005199987</v>
      </c>
      <c r="Z4" s="1">
        <f t="shared" si="3"/>
        <v>546250.37945147988</v>
      </c>
      <c r="AA4" s="1">
        <f t="shared" si="3"/>
        <v>540787.87565696507</v>
      </c>
      <c r="AB4" s="1">
        <f t="shared" si="3"/>
        <v>535379.99690039537</v>
      </c>
      <c r="AC4" s="1">
        <f t="shared" si="3"/>
        <v>530026.19693139137</v>
      </c>
      <c r="AD4" s="1">
        <f t="shared" si="3"/>
        <v>524725.93496207742</v>
      </c>
      <c r="AE4" s="1">
        <f t="shared" si="3"/>
        <v>519478.67561245663</v>
      </c>
      <c r="AF4" s="1">
        <f t="shared" si="3"/>
        <v>514283.88885633205</v>
      </c>
    </row>
    <row r="5" spans="2:32" s="6" customFormat="1" x14ac:dyDescent="0.2">
      <c r="B5" s="6" t="s">
        <v>11</v>
      </c>
      <c r="C5" s="6">
        <f>+SUM(C3:C4)</f>
        <v>881469</v>
      </c>
      <c r="D5" s="6">
        <f>+SUM(D3:D4)</f>
        <v>968179</v>
      </c>
      <c r="E5" s="6">
        <f>+SUM(E3:E4)</f>
        <v>1062203</v>
      </c>
      <c r="F5" s="6">
        <f t="shared" si="2"/>
        <v>1201047</v>
      </c>
      <c r="G5" s="6">
        <f>+SUM(G3:G4)</f>
        <v>1020672</v>
      </c>
      <c r="H5" s="6">
        <f>+SUM(H3:H4)</f>
        <v>1111038</v>
      </c>
      <c r="I5" s="6">
        <f>+E5*1.13</f>
        <v>1200289.3899999999</v>
      </c>
      <c r="J5" s="6">
        <f>+SUM(J3:J4)</f>
        <v>1310669.0866666664</v>
      </c>
      <c r="T5" s="6">
        <f>+SUM(T3:T4)</f>
        <v>3126534</v>
      </c>
      <c r="U5" s="6">
        <f>+SUM(U3:U4)</f>
        <v>3484619</v>
      </c>
      <c r="V5" s="6">
        <f>+SUM(V3:V4)</f>
        <v>4112898</v>
      </c>
      <c r="W5" s="6">
        <f>+SUM(W3:W4)</f>
        <v>4642668.4766666666</v>
      </c>
      <c r="X5" s="6">
        <f t="shared" ref="X5:AF5" si="4">+SUM(X3:X4)</f>
        <v>5045008.4938000003</v>
      </c>
      <c r="Y5" s="6">
        <f t="shared" si="4"/>
        <v>5488201.780952001</v>
      </c>
      <c r="Z5" s="6">
        <f t="shared" si="4"/>
        <v>5976327.4724414814</v>
      </c>
      <c r="AA5" s="6">
        <f t="shared" si="4"/>
        <v>6513872.6779459678</v>
      </c>
      <c r="AB5" s="6">
        <f t="shared" si="4"/>
        <v>7105773.279418299</v>
      </c>
      <c r="AC5" s="6">
        <f t="shared" si="4"/>
        <v>7757458.8077010857</v>
      </c>
      <c r="AD5" s="6">
        <f t="shared" si="4"/>
        <v>8474901.8068087418</v>
      </c>
      <c r="AE5" s="6">
        <f t="shared" si="4"/>
        <v>9264672.1346437894</v>
      </c>
      <c r="AF5" s="6">
        <f t="shared" si="4"/>
        <v>10133996.693790799</v>
      </c>
    </row>
    <row r="6" spans="2:32" x14ac:dyDescent="0.2">
      <c r="B6" s="1" t="s">
        <v>12</v>
      </c>
      <c r="C6" s="1">
        <v>360566</v>
      </c>
      <c r="D6" s="1">
        <v>384454</v>
      </c>
      <c r="E6" s="1">
        <v>416396</v>
      </c>
      <c r="F6" s="1">
        <f t="shared" si="2"/>
        <v>475400</v>
      </c>
      <c r="G6" s="1">
        <v>416506</v>
      </c>
      <c r="H6" s="1">
        <v>477795</v>
      </c>
      <c r="I6" s="1">
        <f>+I$5*(H6/H$5)</f>
        <v>516177.00663258135</v>
      </c>
      <c r="J6" s="1">
        <f>+J$5*(I6/I$5)</f>
        <v>563645.11048577982</v>
      </c>
      <c r="T6" s="1">
        <v>1179675</v>
      </c>
      <c r="U6" s="1">
        <v>1427546</v>
      </c>
      <c r="V6" s="1">
        <v>1636816</v>
      </c>
      <c r="W6" s="1">
        <f>SUM(G6:J6)</f>
        <v>1974123.1171183612</v>
      </c>
      <c r="X6" s="1">
        <f>+X$3*(W6/W$3)</f>
        <v>2171535.4288301975</v>
      </c>
    </row>
    <row r="7" spans="2:32" x14ac:dyDescent="0.2">
      <c r="B7" s="1" t="s">
        <v>10</v>
      </c>
      <c r="C7" s="1">
        <v>132612</v>
      </c>
      <c r="D7" s="1">
        <v>159025</v>
      </c>
      <c r="E7" s="1">
        <v>165732</v>
      </c>
      <c r="F7" s="1">
        <f t="shared" si="2"/>
        <v>213068</v>
      </c>
      <c r="G7" s="1">
        <v>159121</v>
      </c>
      <c r="H7" s="1">
        <v>135585</v>
      </c>
      <c r="I7" s="1">
        <v>164000</v>
      </c>
      <c r="J7" s="1">
        <f>+J$5*(I7/I$5)</f>
        <v>179081.58816044629</v>
      </c>
      <c r="T7" s="1">
        <v>505737</v>
      </c>
      <c r="U7" s="1">
        <v>534458</v>
      </c>
      <c r="V7" s="1">
        <v>670437</v>
      </c>
      <c r="W7" s="1">
        <f t="shared" ref="W7:W17" si="5">SUM(G7:J7)</f>
        <v>637787.58816044626</v>
      </c>
      <c r="X7" s="1">
        <f>+X$3*(W7/W$3)</f>
        <v>701566.34697649092</v>
      </c>
    </row>
    <row r="8" spans="2:32" x14ac:dyDescent="0.2">
      <c r="B8" s="1" t="s">
        <v>17</v>
      </c>
      <c r="C8" s="1">
        <f>+C5-SUM(C6:C7)</f>
        <v>388291</v>
      </c>
      <c r="D8" s="1">
        <f>+D5-SUM(D6:D7)</f>
        <v>424700</v>
      </c>
      <c r="E8" s="1">
        <f>+E5-SUM(E6:E7)</f>
        <v>480075</v>
      </c>
      <c r="F8" s="1">
        <f t="shared" si="2"/>
        <v>512579</v>
      </c>
      <c r="G8" s="1">
        <f>+G5-SUM(G6:G7)</f>
        <v>445045</v>
      </c>
      <c r="H8" s="1">
        <f>+H5-SUM(H6:H7)</f>
        <v>497658</v>
      </c>
      <c r="I8" s="1">
        <f>+I5-SUM(I6:I7)</f>
        <v>520112.38336741854</v>
      </c>
      <c r="J8" s="1">
        <f>+J5-SUM(J6:J7)</f>
        <v>567942.38802044035</v>
      </c>
      <c r="T8" s="1">
        <f>+T5-SUM(T6:T7)</f>
        <v>1441122</v>
      </c>
      <c r="U8" s="1">
        <f>+U5-SUM(U6:U7)</f>
        <v>1522615</v>
      </c>
      <c r="V8" s="1">
        <f>+V5-SUM(V6:V7)</f>
        <v>1805645</v>
      </c>
      <c r="W8" s="1">
        <f t="shared" si="5"/>
        <v>2030757.7713878588</v>
      </c>
      <c r="X8" s="1">
        <f>+X5-SUM(X6:X7)</f>
        <v>2171906.7179933116</v>
      </c>
    </row>
    <row r="9" spans="2:32" x14ac:dyDescent="0.2">
      <c r="B9" s="1" t="s">
        <v>13</v>
      </c>
      <c r="C9" s="1">
        <v>180459</v>
      </c>
      <c r="D9" s="1">
        <v>175481</v>
      </c>
      <c r="E9" s="1">
        <v>178798</v>
      </c>
      <c r="F9" s="1">
        <f t="shared" si="2"/>
        <v>185407</v>
      </c>
      <c r="G9" s="1">
        <v>184579</v>
      </c>
      <c r="H9" s="1">
        <v>178017</v>
      </c>
      <c r="I9" s="1">
        <f t="shared" ref="I9:J11" si="6">+I$5*(H9/H$5)</f>
        <v>192317.37918921764</v>
      </c>
      <c r="J9" s="1">
        <f t="shared" si="6"/>
        <v>210003.05912231619</v>
      </c>
      <c r="T9" s="1">
        <v>788913</v>
      </c>
      <c r="U9" s="1">
        <v>878474</v>
      </c>
      <c r="V9" s="1">
        <v>720145</v>
      </c>
      <c r="W9" s="1">
        <f t="shared" si="5"/>
        <v>764916.43831153389</v>
      </c>
      <c r="X9" s="1">
        <f>+X$3*(W9/W$3)</f>
        <v>841408.08214268729</v>
      </c>
    </row>
    <row r="10" spans="2:32" x14ac:dyDescent="0.2">
      <c r="B10" s="1" t="s">
        <v>14</v>
      </c>
      <c r="C10" s="1">
        <v>202124</v>
      </c>
      <c r="D10" s="1">
        <v>221656</v>
      </c>
      <c r="E10" s="1">
        <v>237047</v>
      </c>
      <c r="F10" s="1">
        <f t="shared" si="2"/>
        <v>271885</v>
      </c>
      <c r="G10" s="1">
        <v>223693</v>
      </c>
      <c r="H10" s="1">
        <v>243256</v>
      </c>
      <c r="I10" s="1">
        <f t="shared" si="6"/>
        <v>262797.12831949943</v>
      </c>
      <c r="J10" s="1">
        <f t="shared" si="6"/>
        <v>286964.18965524732</v>
      </c>
      <c r="T10" s="1">
        <v>838419</v>
      </c>
      <c r="U10" s="1">
        <v>1033359</v>
      </c>
      <c r="V10" s="1">
        <v>932712</v>
      </c>
      <c r="W10" s="1">
        <f t="shared" si="5"/>
        <v>1016710.3179747467</v>
      </c>
      <c r="X10" s="1">
        <f>+X$3*(W10/W$3)</f>
        <v>1118381.3497722214</v>
      </c>
    </row>
    <row r="11" spans="2:32" x14ac:dyDescent="0.2">
      <c r="B11" s="1" t="s">
        <v>15</v>
      </c>
      <c r="C11" s="1">
        <v>77744</v>
      </c>
      <c r="D11" s="1">
        <v>98806</v>
      </c>
      <c r="E11" s="1">
        <v>99993</v>
      </c>
      <c r="F11" s="1">
        <f t="shared" si="2"/>
        <v>94412</v>
      </c>
      <c r="G11" s="1">
        <v>94503</v>
      </c>
      <c r="H11" s="1">
        <v>99718</v>
      </c>
      <c r="I11" s="1">
        <f t="shared" si="6"/>
        <v>107728.50018813038</v>
      </c>
      <c r="J11" s="1">
        <f t="shared" si="6"/>
        <v>117635.3103892276</v>
      </c>
      <c r="T11" s="1">
        <v>344678</v>
      </c>
      <c r="U11" s="1">
        <v>403159</v>
      </c>
      <c r="V11" s="1">
        <v>370955</v>
      </c>
      <c r="W11" s="1">
        <f t="shared" si="5"/>
        <v>419584.81057735794</v>
      </c>
      <c r="X11" s="1">
        <f>+X$3*(W11/W$3)</f>
        <v>461543.29163509374</v>
      </c>
    </row>
    <row r="12" spans="2:32" x14ac:dyDescent="0.2">
      <c r="B12" s="1" t="s">
        <v>16</v>
      </c>
      <c r="C12" s="1">
        <f>++C8-SUM(C9:C11)</f>
        <v>-72036</v>
      </c>
      <c r="D12" s="1">
        <f>++D8-SUM(D9:D11)</f>
        <v>-71243</v>
      </c>
      <c r="E12" s="1">
        <f>++E8-SUM(E9:E11)</f>
        <v>-35763</v>
      </c>
      <c r="F12" s="1">
        <f t="shared" si="2"/>
        <v>-39125</v>
      </c>
      <c r="G12" s="1">
        <f>++G8-SUM(G9:G11)</f>
        <v>-57730</v>
      </c>
      <c r="H12" s="1">
        <f>++H8-SUM(H9:H11)</f>
        <v>-23333</v>
      </c>
      <c r="I12" s="1">
        <f>++I8-SUM(I9:I11)</f>
        <v>-42730.624329428887</v>
      </c>
      <c r="J12" s="1">
        <f>++J8-SUM(J9:J11)</f>
        <v>-46660.171146350796</v>
      </c>
      <c r="T12" s="1">
        <f>++T8-SUM(T9:T11)</f>
        <v>-530888</v>
      </c>
      <c r="U12" s="1">
        <f>++U8-SUM(U9:U11)</f>
        <v>-792377</v>
      </c>
      <c r="V12" s="1">
        <f>++V8-SUM(V9:V11)</f>
        <v>-218167</v>
      </c>
      <c r="W12" s="1">
        <f t="shared" si="5"/>
        <v>-170453.79547577968</v>
      </c>
      <c r="X12" s="1">
        <f>++X8-SUM(X9:X11)</f>
        <v>-249426.00555669097</v>
      </c>
    </row>
    <row r="13" spans="2:32" x14ac:dyDescent="0.2">
      <c r="B13" s="1" t="s">
        <v>32</v>
      </c>
      <c r="C13" s="1">
        <v>-10</v>
      </c>
      <c r="D13" s="1">
        <v>0</v>
      </c>
      <c r="E13" s="1">
        <v>0</v>
      </c>
      <c r="F13" s="1">
        <f t="shared" si="2"/>
        <v>-401</v>
      </c>
      <c r="G13" s="1">
        <v>-433</v>
      </c>
      <c r="H13" s="1">
        <v>-460</v>
      </c>
      <c r="I13" s="1">
        <f>+H13</f>
        <v>-460</v>
      </c>
      <c r="J13" s="1">
        <f>+I13</f>
        <v>-460</v>
      </c>
      <c r="T13" s="1">
        <v>-5161</v>
      </c>
      <c r="U13" s="1">
        <v>-730</v>
      </c>
      <c r="V13" s="1">
        <v>-411</v>
      </c>
      <c r="W13" s="1">
        <f t="shared" si="5"/>
        <v>-1813</v>
      </c>
      <c r="X13" s="1">
        <f>+W13</f>
        <v>-1813</v>
      </c>
    </row>
    <row r="14" spans="2:32" x14ac:dyDescent="0.2">
      <c r="B14" s="1" t="s">
        <v>19</v>
      </c>
      <c r="C14" s="1">
        <v>25956</v>
      </c>
      <c r="D14" s="1">
        <v>28129</v>
      </c>
      <c r="E14" s="1">
        <v>30880</v>
      </c>
      <c r="F14" s="1">
        <f t="shared" si="2"/>
        <v>13655</v>
      </c>
      <c r="G14" s="1">
        <v>17649</v>
      </c>
      <c r="H14" s="1">
        <v>28466</v>
      </c>
      <c r="I14" s="1">
        <f>+H14</f>
        <v>28466</v>
      </c>
      <c r="J14" s="1">
        <f>+I14</f>
        <v>28466</v>
      </c>
      <c r="T14" s="1">
        <v>43766</v>
      </c>
      <c r="U14" s="1">
        <v>93677</v>
      </c>
      <c r="V14" s="1">
        <v>98620</v>
      </c>
      <c r="W14" s="1">
        <f t="shared" si="5"/>
        <v>103047</v>
      </c>
      <c r="X14" s="1">
        <f>+W14</f>
        <v>103047</v>
      </c>
    </row>
    <row r="15" spans="2:32" x14ac:dyDescent="0.2">
      <c r="B15" s="1" t="s">
        <v>18</v>
      </c>
      <c r="C15" s="1">
        <f>+SUM(C12:C14)</f>
        <v>-46090</v>
      </c>
      <c r="D15" s="1">
        <f>+SUM(D12:D14)</f>
        <v>-43114</v>
      </c>
      <c r="E15" s="1">
        <f>+SUM(E12:E14)</f>
        <v>-4883</v>
      </c>
      <c r="F15" s="1">
        <f t="shared" si="2"/>
        <v>-25871</v>
      </c>
      <c r="G15" s="1">
        <f>+SUM(G12:G14)</f>
        <v>-40514</v>
      </c>
      <c r="H15" s="1">
        <f>+SUM(H12:H14)</f>
        <v>4673</v>
      </c>
      <c r="I15" s="1">
        <f>+SUM(I12:I14)</f>
        <v>-14724.624329428887</v>
      </c>
      <c r="J15" s="1">
        <f>+SUM(J12:J14)</f>
        <v>-18654.171146350796</v>
      </c>
      <c r="T15" s="1">
        <f>+SUM(T12:T14)</f>
        <v>-492283</v>
      </c>
      <c r="U15" s="1">
        <f>+SUM(U12:U14)</f>
        <v>-699430</v>
      </c>
      <c r="V15" s="1">
        <f>+SUM(V12:V14)</f>
        <v>-119958</v>
      </c>
      <c r="W15" s="1">
        <f t="shared" si="5"/>
        <v>-69219.795475779683</v>
      </c>
      <c r="X15" s="1">
        <f>+SUM(X12:X14)</f>
        <v>-148192.00555669097</v>
      </c>
    </row>
    <row r="16" spans="2:32" x14ac:dyDescent="0.2">
      <c r="B16" s="1" t="s">
        <v>20</v>
      </c>
      <c r="C16" s="1">
        <v>4765</v>
      </c>
      <c r="D16" s="1">
        <v>-9161</v>
      </c>
      <c r="E16" s="1">
        <v>4147</v>
      </c>
      <c r="F16" s="1">
        <f t="shared" si="2"/>
        <v>9677</v>
      </c>
      <c r="G16" s="1">
        <v>-13083</v>
      </c>
      <c r="H16" s="1">
        <v>-5830</v>
      </c>
      <c r="I16" s="1">
        <f>+I15*0.21</f>
        <v>-3092.1711091800662</v>
      </c>
      <c r="J16" s="1">
        <f>+J15*0.21</f>
        <v>-3917.375940733667</v>
      </c>
      <c r="T16" s="1">
        <v>5722</v>
      </c>
      <c r="U16" s="1">
        <v>10131</v>
      </c>
      <c r="V16" s="1">
        <v>9428</v>
      </c>
      <c r="W16" s="1">
        <f t="shared" si="5"/>
        <v>-25922.547049913734</v>
      </c>
      <c r="X16" s="1">
        <f>+X15*(W16/W15)</f>
        <v>-55497.335842440647</v>
      </c>
    </row>
    <row r="17" spans="2:24" x14ac:dyDescent="0.2">
      <c r="B17" s="1" t="s">
        <v>21</v>
      </c>
      <c r="C17" s="1">
        <f>+C15-C16</f>
        <v>-50855</v>
      </c>
      <c r="D17" s="1">
        <f>+D15-D16</f>
        <v>-33953</v>
      </c>
      <c r="E17" s="1">
        <f>+E15-E16</f>
        <v>-9030</v>
      </c>
      <c r="F17" s="1">
        <f t="shared" si="2"/>
        <v>-35548</v>
      </c>
      <c r="G17" s="1">
        <f>+G15-G16</f>
        <v>-27431</v>
      </c>
      <c r="H17" s="1">
        <f>+H15-H16</f>
        <v>10503</v>
      </c>
      <c r="I17" s="1">
        <f>+I15-I16</f>
        <v>-11632.453220248821</v>
      </c>
      <c r="J17" s="1">
        <f>+J15-J16</f>
        <v>-14736.795205617129</v>
      </c>
      <c r="T17" s="1">
        <f>+T15-T16</f>
        <v>-498005</v>
      </c>
      <c r="U17" s="1">
        <f>+U15-U16</f>
        <v>-709561</v>
      </c>
      <c r="V17" s="1">
        <f>+V15-V16</f>
        <v>-129386</v>
      </c>
      <c r="W17" s="1">
        <f t="shared" si="5"/>
        <v>-43297.248425865946</v>
      </c>
      <c r="X17" s="1">
        <f>+X15-X16</f>
        <v>-92694.669714250325</v>
      </c>
    </row>
    <row r="19" spans="2:24" x14ac:dyDescent="0.2">
      <c r="B19" s="3" t="s">
        <v>23</v>
      </c>
    </row>
    <row r="20" spans="2:24" x14ac:dyDescent="0.2">
      <c r="B20" s="1" t="s">
        <v>9</v>
      </c>
      <c r="G20" s="2">
        <f t="shared" ref="G20:H22" si="7">+G3/C3-1</f>
        <v>0.16674548139906076</v>
      </c>
      <c r="H20" s="2">
        <f t="shared" si="7"/>
        <v>0.18334580806542977</v>
      </c>
      <c r="U20" s="2">
        <f t="shared" ref="U20:X22" si="8">+U3/T3-1</f>
        <v>0.10424862646836131</v>
      </c>
      <c r="V20" s="2">
        <f t="shared" si="8"/>
        <v>0.17657062795058964</v>
      </c>
      <c r="W20" s="2">
        <f t="shared" si="8"/>
        <v>0.15809159878459478</v>
      </c>
      <c r="X20" s="2">
        <f t="shared" si="8"/>
        <v>0.10000000000000009</v>
      </c>
    </row>
    <row r="21" spans="2:24" x14ac:dyDescent="0.2">
      <c r="B21" s="1" t="s">
        <v>10</v>
      </c>
      <c r="G21" s="2">
        <f t="shared" si="7"/>
        <v>0.10527605228634207</v>
      </c>
      <c r="H21" s="2">
        <f t="shared" si="7"/>
        <v>-5.7554607010274927E-2</v>
      </c>
      <c r="U21" s="2">
        <f t="shared" si="8"/>
        <v>0.18169663183912999</v>
      </c>
      <c r="V21" s="2">
        <f t="shared" si="8"/>
        <v>0.20306861781722851</v>
      </c>
      <c r="W21" s="2">
        <f t="shared" si="8"/>
        <v>-4.6008813996654019E-2</v>
      </c>
      <c r="X21" s="2">
        <f t="shared" si="8"/>
        <v>-1.0000000000000009E-2</v>
      </c>
    </row>
    <row r="22" spans="2:24" x14ac:dyDescent="0.2">
      <c r="B22" s="1" t="s">
        <v>11</v>
      </c>
      <c r="G22" s="2">
        <f t="shared" si="7"/>
        <v>0.15792160586475523</v>
      </c>
      <c r="H22" s="2">
        <f t="shared" si="7"/>
        <v>0.14755432621447073</v>
      </c>
      <c r="U22" s="2">
        <f t="shared" si="8"/>
        <v>0.11453097903301224</v>
      </c>
      <c r="V22" s="2">
        <f t="shared" si="8"/>
        <v>0.18030062971016347</v>
      </c>
      <c r="W22" s="2">
        <f t="shared" si="8"/>
        <v>0.12880710308562637</v>
      </c>
      <c r="X22" s="2">
        <f t="shared" si="8"/>
        <v>8.6661371397814158E-2</v>
      </c>
    </row>
    <row r="23" spans="2:24" x14ac:dyDescent="0.2">
      <c r="G23" s="2"/>
      <c r="H23" s="2"/>
    </row>
    <row r="24" spans="2:24" x14ac:dyDescent="0.2">
      <c r="B24" s="1" t="s">
        <v>30</v>
      </c>
    </row>
    <row r="25" spans="2:24" x14ac:dyDescent="0.2">
      <c r="B25" s="1" t="s">
        <v>9</v>
      </c>
      <c r="G25" s="2">
        <f t="shared" ref="G25:I26" si="9">(G3-G6) / G3</f>
        <v>0.52713673782408832</v>
      </c>
      <c r="H25" s="2">
        <f t="shared" si="9"/>
        <v>0.51019046183843497</v>
      </c>
      <c r="I25" s="2">
        <f t="shared" si="9"/>
        <v>0.51002815742391538</v>
      </c>
      <c r="T25" s="2">
        <f t="shared" ref="T25:X26" si="10">(T3-T6) / T3</f>
        <v>0.56492691524543592</v>
      </c>
      <c r="U25" s="2">
        <f t="shared" si="10"/>
        <v>0.523214449727047</v>
      </c>
      <c r="V25" s="2">
        <f t="shared" si="10"/>
        <v>0.53536188505882865</v>
      </c>
      <c r="W25" s="2">
        <f t="shared" si="10"/>
        <v>0.51611039329872399</v>
      </c>
      <c r="X25" s="2">
        <f t="shared" si="10"/>
        <v>0.5161103932987241</v>
      </c>
    </row>
    <row r="26" spans="2:24" x14ac:dyDescent="0.2">
      <c r="B26" s="1" t="s">
        <v>10</v>
      </c>
      <c r="G26" s="2">
        <f t="shared" si="9"/>
        <v>-0.13775696256837439</v>
      </c>
      <c r="H26" s="2">
        <f t="shared" si="9"/>
        <v>-1.3277567549624909E-4</v>
      </c>
      <c r="I26" s="2">
        <f t="shared" si="9"/>
        <v>-0.11711758595794171</v>
      </c>
      <c r="T26" s="2">
        <f t="shared" si="10"/>
        <v>-0.21837034110428266</v>
      </c>
      <c r="U26" s="2">
        <f t="shared" si="10"/>
        <v>-8.9587657029157164E-2</v>
      </c>
      <c r="V26" s="2">
        <f t="shared" si="10"/>
        <v>-0.136098976143916</v>
      </c>
      <c r="W26" s="2">
        <f t="shared" si="10"/>
        <v>-0.1328956139598638</v>
      </c>
      <c r="X26" s="2">
        <f t="shared" si="10"/>
        <v>-0.25877290439984874</v>
      </c>
    </row>
    <row r="27" spans="2:24" x14ac:dyDescent="0.2">
      <c r="B27" s="1" t="s">
        <v>31</v>
      </c>
      <c r="G27" s="2">
        <f>G8/G5</f>
        <v>0.43603135973162777</v>
      </c>
      <c r="H27" s="2">
        <f>H8/H5</f>
        <v>0.44792167324609961</v>
      </c>
      <c r="I27" s="2">
        <f>I8/I5</f>
        <v>0.43332248681080032</v>
      </c>
      <c r="T27" s="2">
        <f>T8/T5</f>
        <v>0.46093277731826998</v>
      </c>
      <c r="U27" s="2">
        <f>U8/U5</f>
        <v>0.43695307865795369</v>
      </c>
      <c r="V27" s="2">
        <f>V8/V5</f>
        <v>0.43902012644125871</v>
      </c>
      <c r="W27" s="2">
        <f>W8/W5</f>
        <v>0.43741175610408822</v>
      </c>
      <c r="X27" s="2">
        <f>X8/X5</f>
        <v>0.43050605775241985</v>
      </c>
    </row>
    <row r="28" spans="2:24" x14ac:dyDescent="0.2">
      <c r="J28" s="2"/>
    </row>
  </sheetData>
  <pageMargins left="0.7" right="0.7" top="0.75" bottom="0.75" header="0.3" footer="0.3"/>
  <ignoredErrors>
    <ignoredError sqref="E8:F17 F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2025-09-09T04:14:28Z</dcterms:created>
  <dcterms:modified xsi:type="dcterms:W3CDTF">2025-09-12T01:49:14Z</dcterms:modified>
</cp:coreProperties>
</file>