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J:\Analysis Team\Revenue\Projection Reports\2019\2019 MSTR DASH\week 7\"/>
    </mc:Choice>
  </mc:AlternateContent>
  <xr:revisionPtr revIDLastSave="0" documentId="13_ncr:1_{EB18A0FF-5D3A-44E7-BAFD-CC1D60FE5C9A}" xr6:coauthVersionLast="36" xr6:coauthVersionMax="36" xr10:uidLastSave="{00000000-0000-0000-0000-000000000000}"/>
  <bookViews>
    <workbookView xWindow="0" yWindow="0" windowWidth="28800" windowHeight="11328" firstSheet="1" activeTab="5" xr2:uid="{E0DEDF56-B93E-4FC0-8328-66CE0BD2A2BB}"/>
  </bookViews>
  <sheets>
    <sheet name="CTRL" sheetId="2" state="hidden" r:id="rId1"/>
    <sheet name="Online Data Input" sheetId="3" r:id="rId2"/>
    <sheet name="Digital " sheetId="4" r:id="rId3"/>
    <sheet name="Prior YR" sheetId="5" r:id="rId4"/>
    <sheet name="Closed STLY 2018" sheetId="6" r:id="rId5"/>
    <sheet name="Budget" sheetId="7" r:id="rId6"/>
  </sheets>
  <externalReferences>
    <externalReference r:id="rId7"/>
    <externalReference r:id="rId8"/>
    <externalReference r:id="rId9"/>
    <externalReference r:id="rId10"/>
  </externalReferences>
  <definedNames>
    <definedName name="_AMO_UniqueIdentifier" hidden="1">"'2184146a-7d46-4249-addf-8bb0994fa8ba'"</definedName>
    <definedName name="_Key1" localSheetId="5" hidden="1">#REF!</definedName>
    <definedName name="_Key1" localSheetId="4" hidden="1">#REF!</definedName>
    <definedName name="_Key1" hidden="1">#REF!</definedName>
    <definedName name="_Key2" localSheetId="5" hidden="1">#REF!</definedName>
    <definedName name="_Key2" localSheetId="4" hidden="1">#REF!</definedName>
    <definedName name="_Key2" hidden="1">#REF!</definedName>
    <definedName name="_Order1" hidden="1">255</definedName>
    <definedName name="_Order2" hidden="1">0</definedName>
    <definedName name="_Sort" localSheetId="5" hidden="1">#REF!</definedName>
    <definedName name="_Sort" localSheetId="4" hidden="1">#REF!</definedName>
    <definedName name="_Sort" hidden="1">#REF!</definedName>
    <definedName name="ABCBrands" localSheetId="5">#REF!</definedName>
    <definedName name="ABCBrands">#REF!</definedName>
    <definedName name="Brand" localSheetId="5">#REF!</definedName>
    <definedName name="Brand">#REF!</definedName>
    <definedName name="Brands" localSheetId="5">#REF!</definedName>
    <definedName name="Brands">#REF!</definedName>
    <definedName name="Budget" localSheetId="5">'[1]Office Data'!$B$25:$G$36</definedName>
    <definedName name="Budget" localSheetId="4">'[2]Office Data'!$B$25:$G$36</definedName>
    <definedName name="Budget" localSheetId="2">'[3]Office Data'!$B$25:$G$36</definedName>
    <definedName name="Budget">#REF!</definedName>
    <definedName name="Changes" localSheetId="5">#REF!</definedName>
    <definedName name="Changes">#REF!</definedName>
    <definedName name="Circuits" localSheetId="5">#REF!</definedName>
    <definedName name="Circuits" localSheetId="4">#REF!</definedName>
    <definedName name="Circuits">#REF!</definedName>
    <definedName name="Concessions" localSheetId="5">#REF!</definedName>
    <definedName name="Concessions">#REF!</definedName>
    <definedName name="Current_Year" localSheetId="5">'[1]Office Data'!$B$9:$G$19</definedName>
    <definedName name="Current_Year" localSheetId="4">'[2]Office Data'!$B$9:$G$19</definedName>
    <definedName name="Current_Year" localSheetId="2">'[3]Office Data'!$B$9:$G$19</definedName>
    <definedName name="Current_Year">#REF!</definedName>
    <definedName name="DisneyBrands" localSheetId="5">#REF!</definedName>
    <definedName name="DisneyBrands">#REF!</definedName>
    <definedName name="Flight" localSheetId="5">#REF!</definedName>
    <definedName name="Flight" localSheetId="4">#REF!</definedName>
    <definedName name="Flight">#REF!</definedName>
    <definedName name="hello" localSheetId="5" hidden="1">#REF!</definedName>
    <definedName name="hello" hidden="1">#REF!</definedName>
    <definedName name="Inventory" localSheetId="5">#REF!</definedName>
    <definedName name="Inventory">#REF!</definedName>
    <definedName name="Length" localSheetId="5">#REF!</definedName>
    <definedName name="Length">#REF!</definedName>
    <definedName name="Market" localSheetId="5">#REF!</definedName>
    <definedName name="Market">#REF!</definedName>
    <definedName name="Networks" localSheetId="5">#REF!</definedName>
    <definedName name="Networks">#REF!</definedName>
    <definedName name="Notes" localSheetId="5">#REF!</definedName>
    <definedName name="Notes">#REF!</definedName>
    <definedName name="Pods" localSheetId="5">#REF!</definedName>
    <definedName name="Pods">#REF!</definedName>
    <definedName name="Posters" localSheetId="5" hidden="1">#REF!</definedName>
    <definedName name="Posters" hidden="1">#REF!</definedName>
    <definedName name="_xlnm.Print_Area" localSheetId="2">'Digital '!$A$1:$O$40</definedName>
    <definedName name="_xlnm.Print_Titles" localSheetId="2">'Digital '!$1:$8</definedName>
    <definedName name="Prior_Year" localSheetId="5">'[1]Office Data'!$B$42:$G$52</definedName>
    <definedName name="Prior_Year" localSheetId="4">'[2]Office Data'!$B$42:$G$52</definedName>
    <definedName name="Prior_Year" localSheetId="2">'[3]Office Data'!$B$42:$G$52</definedName>
    <definedName name="Prior_Year">#REF!</definedName>
    <definedName name="Product" localSheetId="5">#REF!</definedName>
    <definedName name="Product">#REF!</definedName>
    <definedName name="Products" localSheetId="5">#REF!</definedName>
    <definedName name="Products" localSheetId="4">#REF!</definedName>
    <definedName name="Products">#REF!</definedName>
    <definedName name="Promotions" localSheetId="5">#REF!</definedName>
    <definedName name="Promotions">#REF!</definedName>
    <definedName name="Ratings" localSheetId="5">#REF!</definedName>
    <definedName name="Ratings">#REF!</definedName>
    <definedName name="s" localSheetId="5" hidden="1">#REF!</definedName>
    <definedName name="s" hidden="1">#REF!</definedName>
    <definedName name="Segment" localSheetId="5">#REF!</definedName>
    <definedName name="Segment">#REF!</definedName>
    <definedName name="ThirdParty" localSheetId="5">#REF!</definedName>
    <definedName name="ThirdParty">#REF!</definedName>
    <definedName name="wqeq" localSheetId="5" hidden="1">#REF!</definedName>
    <definedName name="wqeq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0" i="4" l="1"/>
  <c r="B29" i="4"/>
  <c r="B28" i="4"/>
  <c r="B24" i="4"/>
  <c r="B23" i="4"/>
  <c r="B22" i="4"/>
  <c r="B18" i="4"/>
  <c r="B17" i="4"/>
  <c r="B16" i="4"/>
  <c r="B12" i="4"/>
  <c r="B11" i="4"/>
  <c r="B10" i="4"/>
  <c r="G40" i="3"/>
  <c r="C29" i="3" l="1"/>
  <c r="C27" i="3"/>
  <c r="D28" i="4" l="1"/>
  <c r="D22" i="4"/>
  <c r="D16" i="4" l="1"/>
  <c r="D12" i="4"/>
  <c r="D10" i="4"/>
  <c r="N24" i="7"/>
  <c r="M24" i="7"/>
  <c r="L24" i="7"/>
  <c r="T24" i="7" s="1"/>
  <c r="K24" i="7"/>
  <c r="J24" i="7"/>
  <c r="I24" i="7"/>
  <c r="H24" i="7"/>
  <c r="G24" i="7"/>
  <c r="R24" i="7" s="1"/>
  <c r="F24" i="7"/>
  <c r="E24" i="7"/>
  <c r="D24" i="7"/>
  <c r="D22" i="7" s="1"/>
  <c r="C24" i="7"/>
  <c r="Q24" i="7" s="1"/>
  <c r="T23" i="7"/>
  <c r="N23" i="7"/>
  <c r="M23" i="7"/>
  <c r="L23" i="7"/>
  <c r="K23" i="7"/>
  <c r="J23" i="7"/>
  <c r="I23" i="7"/>
  <c r="S23" i="7" s="1"/>
  <c r="H23" i="7"/>
  <c r="G23" i="7"/>
  <c r="F23" i="7"/>
  <c r="R23" i="7" s="1"/>
  <c r="E23" i="7"/>
  <c r="D23" i="7"/>
  <c r="C23" i="7"/>
  <c r="N22" i="7"/>
  <c r="M22" i="7"/>
  <c r="L22" i="7"/>
  <c r="J22" i="7"/>
  <c r="I22" i="7"/>
  <c r="H22" i="7"/>
  <c r="F22" i="7"/>
  <c r="E22" i="7"/>
  <c r="T19" i="7"/>
  <c r="D30" i="4" s="1"/>
  <c r="S19" i="7"/>
  <c r="D24" i="4" s="1"/>
  <c r="R19" i="7"/>
  <c r="D18" i="4" s="1"/>
  <c r="Q19" i="7"/>
  <c r="O19" i="7"/>
  <c r="T18" i="7"/>
  <c r="S18" i="7"/>
  <c r="R18" i="7"/>
  <c r="Q18" i="7"/>
  <c r="U18" i="7" s="1"/>
  <c r="O18" i="7"/>
  <c r="T17" i="7"/>
  <c r="N17" i="7"/>
  <c r="M17" i="7"/>
  <c r="L17" i="7"/>
  <c r="K17" i="7"/>
  <c r="J17" i="7"/>
  <c r="I17" i="7"/>
  <c r="H17" i="7"/>
  <c r="G17" i="7"/>
  <c r="F17" i="7"/>
  <c r="E17" i="7"/>
  <c r="D17" i="7"/>
  <c r="C17" i="7"/>
  <c r="Q17" i="7" s="1"/>
  <c r="T14" i="7"/>
  <c r="D29" i="4" s="1"/>
  <c r="D31" i="4" s="1"/>
  <c r="S14" i="7"/>
  <c r="D23" i="4" s="1"/>
  <c r="R14" i="7"/>
  <c r="D17" i="4" s="1"/>
  <c r="Q14" i="7"/>
  <c r="D11" i="4" s="1"/>
  <c r="O14" i="7"/>
  <c r="T13" i="7"/>
  <c r="S13" i="7"/>
  <c r="R13" i="7"/>
  <c r="Q13" i="7"/>
  <c r="U13" i="7" s="1"/>
  <c r="O13" i="7"/>
  <c r="N12" i="7"/>
  <c r="M12" i="7"/>
  <c r="L12" i="7"/>
  <c r="T12" i="7" s="1"/>
  <c r="K12" i="7"/>
  <c r="J12" i="7"/>
  <c r="I12" i="7"/>
  <c r="H12" i="7"/>
  <c r="G12" i="7"/>
  <c r="R12" i="7" s="1"/>
  <c r="F12" i="7"/>
  <c r="E12" i="7"/>
  <c r="D12" i="7"/>
  <c r="C12" i="7"/>
  <c r="O12" i="7" s="1"/>
  <c r="T9" i="7"/>
  <c r="S9" i="7"/>
  <c r="R9" i="7"/>
  <c r="Q9" i="7"/>
  <c r="U9" i="7" s="1"/>
  <c r="O9" i="7"/>
  <c r="U8" i="7"/>
  <c r="U7" i="7"/>
  <c r="U6" i="7"/>
  <c r="O6" i="7"/>
  <c r="T5" i="7"/>
  <c r="S5" i="7"/>
  <c r="R5" i="7"/>
  <c r="Q5" i="7"/>
  <c r="U5" i="7" s="1"/>
  <c r="O5" i="7"/>
  <c r="D19" i="4" l="1"/>
  <c r="D25" i="4"/>
  <c r="R17" i="7"/>
  <c r="U17" i="7" s="1"/>
  <c r="S17" i="7"/>
  <c r="U19" i="7"/>
  <c r="D35" i="4"/>
  <c r="D13" i="4"/>
  <c r="Q12" i="7"/>
  <c r="R22" i="7"/>
  <c r="S24" i="7"/>
  <c r="S22" i="7"/>
  <c r="S12" i="7"/>
  <c r="U14" i="7"/>
  <c r="C22" i="7"/>
  <c r="G22" i="7"/>
  <c r="K22" i="7"/>
  <c r="T22" i="7"/>
  <c r="U24" i="7"/>
  <c r="O17" i="7"/>
  <c r="O23" i="7"/>
  <c r="Q23" i="7"/>
  <c r="O24" i="7"/>
  <c r="D29" i="3"/>
  <c r="D28" i="3" s="1"/>
  <c r="E29" i="3"/>
  <c r="E28" i="3" s="1"/>
  <c r="F29" i="3"/>
  <c r="F28" i="3" s="1"/>
  <c r="D14" i="3"/>
  <c r="E14" i="3"/>
  <c r="F14" i="3"/>
  <c r="C14" i="3"/>
  <c r="U12" i="7" l="1"/>
  <c r="O22" i="7"/>
  <c r="Q22" i="7"/>
  <c r="U22" i="7" s="1"/>
  <c r="U23" i="7"/>
  <c r="G14" i="3"/>
  <c r="D9" i="3"/>
  <c r="E9" i="3"/>
  <c r="F9" i="3"/>
  <c r="C9" i="3"/>
  <c r="C3" i="6"/>
  <c r="E6" i="6" s="1"/>
  <c r="M16" i="4" s="1"/>
  <c r="A2" i="3"/>
  <c r="E4" i="6"/>
  <c r="F4" i="6" s="1"/>
  <c r="H13" i="6"/>
  <c r="N13" i="6"/>
  <c r="T13" i="6"/>
  <c r="H14" i="6"/>
  <c r="N14" i="6"/>
  <c r="T14" i="6"/>
  <c r="H15" i="6"/>
  <c r="N15" i="6"/>
  <c r="T15" i="6"/>
  <c r="H16" i="6"/>
  <c r="N16" i="6"/>
  <c r="T16" i="6"/>
  <c r="H17" i="6"/>
  <c r="N17" i="6"/>
  <c r="T17" i="6"/>
  <c r="H18" i="6"/>
  <c r="N18" i="6"/>
  <c r="T18" i="6"/>
  <c r="H19" i="6"/>
  <c r="N19" i="6"/>
  <c r="T19" i="6"/>
  <c r="H20" i="6"/>
  <c r="N20" i="6"/>
  <c r="T20" i="6"/>
  <c r="H21" i="6"/>
  <c r="N21" i="6"/>
  <c r="T21" i="6"/>
  <c r="H22" i="6"/>
  <c r="N22" i="6"/>
  <c r="T22" i="6"/>
  <c r="H23" i="6"/>
  <c r="N23" i="6"/>
  <c r="T23" i="6"/>
  <c r="H24" i="6"/>
  <c r="N24" i="6"/>
  <c r="T24" i="6"/>
  <c r="H25" i="6"/>
  <c r="N25" i="6"/>
  <c r="T25" i="6"/>
  <c r="H26" i="6"/>
  <c r="N26" i="6"/>
  <c r="T26" i="6"/>
  <c r="H27" i="6"/>
  <c r="N27" i="6"/>
  <c r="T27" i="6"/>
  <c r="H28" i="6"/>
  <c r="N28" i="6"/>
  <c r="T28" i="6"/>
  <c r="H29" i="6"/>
  <c r="N29" i="6"/>
  <c r="T29" i="6"/>
  <c r="H30" i="6"/>
  <c r="N30" i="6"/>
  <c r="T30" i="6"/>
  <c r="H31" i="6"/>
  <c r="N31" i="6"/>
  <c r="T31" i="6"/>
  <c r="H32" i="6"/>
  <c r="N32" i="6"/>
  <c r="T32" i="6"/>
  <c r="H33" i="6"/>
  <c r="N33" i="6"/>
  <c r="T33" i="6"/>
  <c r="H34" i="6"/>
  <c r="N34" i="6"/>
  <c r="T34" i="6"/>
  <c r="H35" i="6"/>
  <c r="N35" i="6"/>
  <c r="T35" i="6"/>
  <c r="H36" i="6"/>
  <c r="N36" i="6"/>
  <c r="T36" i="6"/>
  <c r="H37" i="6"/>
  <c r="N37" i="6"/>
  <c r="T37" i="6"/>
  <c r="H38" i="6"/>
  <c r="N38" i="6"/>
  <c r="T38" i="6"/>
  <c r="H39" i="6"/>
  <c r="N39" i="6"/>
  <c r="T39" i="6"/>
  <c r="H40" i="6"/>
  <c r="N40" i="6"/>
  <c r="T40" i="6"/>
  <c r="H41" i="6"/>
  <c r="N41" i="6"/>
  <c r="T41" i="6"/>
  <c r="H42" i="6"/>
  <c r="N42" i="6"/>
  <c r="T42" i="6"/>
  <c r="H43" i="6"/>
  <c r="N43" i="6"/>
  <c r="T43" i="6"/>
  <c r="H44" i="6"/>
  <c r="N44" i="6"/>
  <c r="T44" i="6"/>
  <c r="H45" i="6"/>
  <c r="N45" i="6"/>
  <c r="T45" i="6"/>
  <c r="H46" i="6"/>
  <c r="N46" i="6"/>
  <c r="T46" i="6"/>
  <c r="H47" i="6"/>
  <c r="N47" i="6"/>
  <c r="T47" i="6"/>
  <c r="H48" i="6"/>
  <c r="N48" i="6"/>
  <c r="T48" i="6"/>
  <c r="H49" i="6"/>
  <c r="N49" i="6"/>
  <c r="T49" i="6"/>
  <c r="H50" i="6"/>
  <c r="N50" i="6"/>
  <c r="T50" i="6"/>
  <c r="H51" i="6"/>
  <c r="N51" i="6"/>
  <c r="T51" i="6"/>
  <c r="H52" i="6"/>
  <c r="N52" i="6"/>
  <c r="T52" i="6"/>
  <c r="H53" i="6"/>
  <c r="N53" i="6"/>
  <c r="T53" i="6"/>
  <c r="H54" i="6"/>
  <c r="N54" i="6"/>
  <c r="T54" i="6"/>
  <c r="H55" i="6"/>
  <c r="N55" i="6"/>
  <c r="T55" i="6"/>
  <c r="H56" i="6"/>
  <c r="N56" i="6"/>
  <c r="T56" i="6"/>
  <c r="H57" i="6"/>
  <c r="N57" i="6"/>
  <c r="T57" i="6"/>
  <c r="H58" i="6"/>
  <c r="N58" i="6"/>
  <c r="T58" i="6"/>
  <c r="H59" i="6"/>
  <c r="N59" i="6"/>
  <c r="T59" i="6"/>
  <c r="H60" i="6"/>
  <c r="N60" i="6"/>
  <c r="T60" i="6"/>
  <c r="H61" i="6"/>
  <c r="N61" i="6"/>
  <c r="T61" i="6"/>
  <c r="H62" i="6"/>
  <c r="N62" i="6"/>
  <c r="T62" i="6"/>
  <c r="H63" i="6"/>
  <c r="N63" i="6"/>
  <c r="T63" i="6"/>
  <c r="H64" i="6"/>
  <c r="N64" i="6"/>
  <c r="T64" i="6"/>
  <c r="H65" i="6"/>
  <c r="N65" i="6"/>
  <c r="T65" i="6"/>
  <c r="I5" i="5"/>
  <c r="I6" i="5"/>
  <c r="J6" i="5" s="1"/>
  <c r="I7" i="5"/>
  <c r="E8" i="5"/>
  <c r="F8" i="5"/>
  <c r="G8" i="5"/>
  <c r="H8" i="5"/>
  <c r="K18" i="5"/>
  <c r="E19" i="5"/>
  <c r="F19" i="5"/>
  <c r="G19" i="5"/>
  <c r="H19" i="5"/>
  <c r="I19" i="5"/>
  <c r="A3" i="4"/>
  <c r="C10" i="4"/>
  <c r="G10" i="4"/>
  <c r="G11" i="4"/>
  <c r="C12" i="4"/>
  <c r="G12" i="4"/>
  <c r="C16" i="4"/>
  <c r="G16" i="4"/>
  <c r="G17" i="4"/>
  <c r="C18" i="4"/>
  <c r="G18" i="4"/>
  <c r="C22" i="4"/>
  <c r="G22" i="4"/>
  <c r="G25" i="4" s="1"/>
  <c r="G23" i="4"/>
  <c r="C24" i="4"/>
  <c r="G24" i="4"/>
  <c r="C28" i="4"/>
  <c r="G28" i="4"/>
  <c r="G29" i="4"/>
  <c r="C30" i="4"/>
  <c r="E30" i="4"/>
  <c r="G30" i="4"/>
  <c r="G8" i="3"/>
  <c r="G10" i="3"/>
  <c r="K10" i="3"/>
  <c r="L10" i="3"/>
  <c r="M10" i="3"/>
  <c r="N10" i="3"/>
  <c r="O12" i="3"/>
  <c r="G13" i="3"/>
  <c r="K14" i="3"/>
  <c r="L14" i="3"/>
  <c r="M14" i="3"/>
  <c r="N14" i="3"/>
  <c r="G15" i="3"/>
  <c r="O15" i="3"/>
  <c r="O16" i="3"/>
  <c r="G17" i="3"/>
  <c r="O17" i="3"/>
  <c r="G19" i="3"/>
  <c r="K19" i="3"/>
  <c r="L19" i="3"/>
  <c r="O19" i="3" s="1"/>
  <c r="M19" i="3"/>
  <c r="N19" i="3"/>
  <c r="O21" i="3"/>
  <c r="G22" i="3"/>
  <c r="C24" i="3"/>
  <c r="D24" i="3"/>
  <c r="E24" i="3"/>
  <c r="F24" i="3"/>
  <c r="F35" i="3" s="1"/>
  <c r="G25" i="3"/>
  <c r="G27" i="3"/>
  <c r="C32" i="3"/>
  <c r="D32" i="3"/>
  <c r="E32" i="3"/>
  <c r="F32" i="3"/>
  <c r="G33" i="3"/>
  <c r="G37" i="3"/>
  <c r="C40" i="3"/>
  <c r="D40" i="3"/>
  <c r="E40" i="3"/>
  <c r="F40" i="3"/>
  <c r="H6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G18" i="3" l="1"/>
  <c r="I12" i="4"/>
  <c r="N23" i="3"/>
  <c r="M23" i="3"/>
  <c r="H22" i="4"/>
  <c r="L23" i="3"/>
  <c r="O10" i="3"/>
  <c r="K23" i="3"/>
  <c r="H30" i="4"/>
  <c r="I18" i="4"/>
  <c r="E10" i="4"/>
  <c r="G9" i="3"/>
  <c r="H16" i="4"/>
  <c r="G32" i="3"/>
  <c r="O14" i="3"/>
  <c r="I28" i="4"/>
  <c r="G36" i="4"/>
  <c r="I22" i="4"/>
  <c r="F18" i="4"/>
  <c r="J7" i="5"/>
  <c r="F22" i="4"/>
  <c r="C23" i="4"/>
  <c r="E35" i="3"/>
  <c r="C35" i="3"/>
  <c r="C29" i="4"/>
  <c r="P6" i="6"/>
  <c r="M12" i="4" s="1"/>
  <c r="K12" i="4" s="1"/>
  <c r="D6" i="6"/>
  <c r="M10" i="4" s="1"/>
  <c r="N10" i="4" s="1"/>
  <c r="J6" i="6"/>
  <c r="M11" i="4" s="1"/>
  <c r="D36" i="4"/>
  <c r="D37" i="4" s="1"/>
  <c r="D34" i="4"/>
  <c r="D7" i="6"/>
  <c r="M6" i="6"/>
  <c r="M29" i="4" s="1"/>
  <c r="R6" i="6"/>
  <c r="M24" i="4" s="1"/>
  <c r="O24" i="4" s="1"/>
  <c r="L6" i="6"/>
  <c r="M23" i="4" s="1"/>
  <c r="K23" i="4" s="1"/>
  <c r="F6" i="6"/>
  <c r="S6" i="6"/>
  <c r="M30" i="4" s="1"/>
  <c r="K30" i="4" s="1"/>
  <c r="G6" i="6"/>
  <c r="M28" i="4" s="1"/>
  <c r="O28" i="4" s="1"/>
  <c r="E7" i="6"/>
  <c r="Q6" i="6"/>
  <c r="M18" i="4" s="1"/>
  <c r="O18" i="4" s="1"/>
  <c r="K6" i="6"/>
  <c r="F7" i="6"/>
  <c r="G4" i="6"/>
  <c r="G13" i="4"/>
  <c r="I10" i="4"/>
  <c r="I8" i="5"/>
  <c r="H28" i="4"/>
  <c r="H24" i="4"/>
  <c r="G19" i="4"/>
  <c r="H12" i="4"/>
  <c r="H10" i="4"/>
  <c r="K7" i="5"/>
  <c r="I30" i="4"/>
  <c r="H18" i="4"/>
  <c r="G35" i="4"/>
  <c r="G34" i="4"/>
  <c r="C34" i="4"/>
  <c r="G31" i="4"/>
  <c r="F28" i="4"/>
  <c r="F24" i="4"/>
  <c r="E22" i="4"/>
  <c r="E18" i="4"/>
  <c r="K16" i="4"/>
  <c r="F16" i="4"/>
  <c r="F12" i="4"/>
  <c r="B36" i="4"/>
  <c r="F30" i="4"/>
  <c r="E28" i="4"/>
  <c r="I24" i="4"/>
  <c r="E24" i="4"/>
  <c r="O16" i="4"/>
  <c r="I16" i="4"/>
  <c r="E16" i="4"/>
  <c r="E12" i="4"/>
  <c r="F10" i="4"/>
  <c r="C36" i="4"/>
  <c r="N16" i="4"/>
  <c r="G24" i="3"/>
  <c r="G35" i="3" s="1"/>
  <c r="D35" i="3"/>
  <c r="G23" i="3"/>
  <c r="C11" i="4" l="1"/>
  <c r="C28" i="3"/>
  <c r="G28" i="3" s="1"/>
  <c r="O23" i="4"/>
  <c r="N23" i="4"/>
  <c r="N29" i="4"/>
  <c r="C31" i="4"/>
  <c r="I31" i="4" s="1"/>
  <c r="O29" i="4"/>
  <c r="C25" i="4"/>
  <c r="I25" i="4" s="1"/>
  <c r="O23" i="3"/>
  <c r="K11" i="4"/>
  <c r="K29" i="4"/>
  <c r="M31" i="4"/>
  <c r="O10" i="4"/>
  <c r="K10" i="4"/>
  <c r="K13" i="4" s="1"/>
  <c r="B25" i="4"/>
  <c r="G29" i="3"/>
  <c r="C17" i="4"/>
  <c r="O12" i="4"/>
  <c r="M13" i="4"/>
  <c r="N24" i="4"/>
  <c r="N12" i="4"/>
  <c r="N28" i="4"/>
  <c r="K24" i="4"/>
  <c r="K28" i="4"/>
  <c r="M36" i="4"/>
  <c r="K36" i="4" s="1"/>
  <c r="T6" i="6"/>
  <c r="N18" i="4"/>
  <c r="K18" i="4"/>
  <c r="N6" i="6"/>
  <c r="M17" i="4"/>
  <c r="N30" i="4"/>
  <c r="O30" i="4"/>
  <c r="H6" i="6"/>
  <c r="M22" i="4"/>
  <c r="G7" i="6"/>
  <c r="H4" i="6"/>
  <c r="H36" i="4"/>
  <c r="E36" i="4"/>
  <c r="F36" i="4"/>
  <c r="E34" i="4"/>
  <c r="F34" i="4"/>
  <c r="H34" i="4"/>
  <c r="I36" i="4"/>
  <c r="I34" i="4"/>
  <c r="G37" i="4"/>
  <c r="B34" i="4"/>
  <c r="B31" i="4"/>
  <c r="H11" i="4" l="1"/>
  <c r="O11" i="4"/>
  <c r="B35" i="4"/>
  <c r="B37" i="4" s="1"/>
  <c r="F11" i="4"/>
  <c r="E11" i="4"/>
  <c r="C13" i="4"/>
  <c r="E13" i="4" s="1"/>
  <c r="H31" i="4"/>
  <c r="K31" i="4"/>
  <c r="I11" i="4"/>
  <c r="N11" i="4"/>
  <c r="N31" i="4"/>
  <c r="O31" i="4"/>
  <c r="F31" i="4"/>
  <c r="E31" i="4"/>
  <c r="F13" i="4"/>
  <c r="H25" i="4"/>
  <c r="F25" i="4"/>
  <c r="E25" i="4"/>
  <c r="H17" i="4"/>
  <c r="C19" i="4"/>
  <c r="C35" i="4"/>
  <c r="B19" i="4"/>
  <c r="I17" i="4"/>
  <c r="O36" i="4"/>
  <c r="N36" i="4"/>
  <c r="K22" i="4"/>
  <c r="K25" i="4" s="1"/>
  <c r="M25" i="4"/>
  <c r="N22" i="4"/>
  <c r="M34" i="4"/>
  <c r="O22" i="4"/>
  <c r="K17" i="4"/>
  <c r="K19" i="4" s="1"/>
  <c r="M19" i="4"/>
  <c r="O17" i="4"/>
  <c r="N17" i="4"/>
  <c r="M35" i="4"/>
  <c r="I4" i="6"/>
  <c r="J4" i="6" s="1"/>
  <c r="H7" i="6"/>
  <c r="I13" i="4" l="1"/>
  <c r="N13" i="4"/>
  <c r="O13" i="4"/>
  <c r="H13" i="4"/>
  <c r="B13" i="4"/>
  <c r="C37" i="4"/>
  <c r="I35" i="4"/>
  <c r="H35" i="4"/>
  <c r="H19" i="4"/>
  <c r="I19" i="4"/>
  <c r="E19" i="4"/>
  <c r="F19" i="4"/>
  <c r="N34" i="4"/>
  <c r="K34" i="4"/>
  <c r="O34" i="4"/>
  <c r="M37" i="4"/>
  <c r="N19" i="4"/>
  <c r="O19" i="4"/>
  <c r="N35" i="4"/>
  <c r="O35" i="4"/>
  <c r="K35" i="4"/>
  <c r="O25" i="4"/>
  <c r="N25" i="4"/>
  <c r="J7" i="6"/>
  <c r="K4" i="6"/>
  <c r="I37" i="4" l="1"/>
  <c r="F37" i="4"/>
  <c r="H37" i="4"/>
  <c r="E37" i="4"/>
  <c r="O37" i="4"/>
  <c r="N37" i="4"/>
  <c r="K37" i="4"/>
  <c r="K7" i="6"/>
  <c r="Q7" i="6" s="1"/>
  <c r="L4" i="6"/>
  <c r="P7" i="6"/>
  <c r="M4" i="6" l="1"/>
  <c r="L7" i="6"/>
  <c r="R7" i="6" s="1"/>
  <c r="M7" i="6" l="1"/>
  <c r="S7" i="6" s="1"/>
  <c r="N4" i="6"/>
  <c r="O4" i="6" s="1"/>
  <c r="P4" i="6" s="1"/>
  <c r="Q4" i="6" s="1"/>
  <c r="R4" i="6" s="1"/>
  <c r="S4" i="6" s="1"/>
  <c r="T4" i="6" s="1"/>
  <c r="N7" i="6" l="1"/>
  <c r="T7" i="6" s="1"/>
</calcChain>
</file>

<file path=xl/sharedStrings.xml><?xml version="1.0" encoding="utf-8"?>
<sst xmlns="http://schemas.openxmlformats.org/spreadsheetml/2006/main" count="688" uniqueCount="526">
  <si>
    <t>DECEMBER 31</t>
  </si>
  <si>
    <t>DECEMBER 30</t>
  </si>
  <si>
    <t>DECEMBER 29</t>
  </si>
  <si>
    <t>DECEMBER 28</t>
  </si>
  <si>
    <t>DECEMBER 27</t>
  </si>
  <si>
    <t>DECEMBER 26</t>
  </si>
  <si>
    <t>DECEMBER 25</t>
  </si>
  <si>
    <t>DECEMBER 24</t>
  </si>
  <si>
    <t>DECEMBER 23</t>
  </si>
  <si>
    <t>DECEMBER 22</t>
  </si>
  <si>
    <t>DECEMBER 21</t>
  </si>
  <si>
    <t>DECEMBER 20</t>
  </si>
  <si>
    <t>DECEMBER 19</t>
  </si>
  <si>
    <t>DECEMBER 18</t>
  </si>
  <si>
    <t>DECEMBER 17</t>
  </si>
  <si>
    <t>DECEMBER 16</t>
  </si>
  <si>
    <t>DECEMBER 15</t>
  </si>
  <si>
    <t>DECEMBER 14</t>
  </si>
  <si>
    <t>DECEMBER 13</t>
  </si>
  <si>
    <t>DECEMBER 12</t>
  </si>
  <si>
    <t>DECEMBER 11</t>
  </si>
  <si>
    <t>DECEMBER 10</t>
  </si>
  <si>
    <t>DECEMBER 9</t>
  </si>
  <si>
    <t>DECEMBER 8</t>
  </si>
  <si>
    <t>DECEMBER 7</t>
  </si>
  <si>
    <t>DECEMBER 6</t>
  </si>
  <si>
    <t>DECEMBER 5</t>
  </si>
  <si>
    <t>DECEMBER 4</t>
  </si>
  <si>
    <t>DECEMBER 3</t>
  </si>
  <si>
    <t>DECEMBER 2</t>
  </si>
  <si>
    <t>DECEMBER 1</t>
  </si>
  <si>
    <t>NOVEMBER 30</t>
  </si>
  <si>
    <t>NOVEMBER 29</t>
  </si>
  <si>
    <t>NOVEMBER 28</t>
  </si>
  <si>
    <t>NOVEMBER 27</t>
  </si>
  <si>
    <t>NOVEMBER 26</t>
  </si>
  <si>
    <t>NOVEMBER 25</t>
  </si>
  <si>
    <t>NOVEMBER 24</t>
  </si>
  <si>
    <t>NOVEMBER 23</t>
  </si>
  <si>
    <t>NOVEMBER 22</t>
  </si>
  <si>
    <t>NOVEMBER 21</t>
  </si>
  <si>
    <t>NOVEMBER 20</t>
  </si>
  <si>
    <t>NOVEMBER 19</t>
  </si>
  <si>
    <t>NOVEMBER 18</t>
  </si>
  <si>
    <t>NOVEMBER 17</t>
  </si>
  <si>
    <t>NOVEMBER 16</t>
  </si>
  <si>
    <t>NOVEMBER 15</t>
  </si>
  <si>
    <t>NOVEMBER 14</t>
  </si>
  <si>
    <t>NOVEMBER 13</t>
  </si>
  <si>
    <t>NOVEMBER 12</t>
  </si>
  <si>
    <t>NOVEMBER 11</t>
  </si>
  <si>
    <t>NOVEMBER 10</t>
  </si>
  <si>
    <t>NOVEMBER 9</t>
  </si>
  <si>
    <t>NOVEMBER 8</t>
  </si>
  <si>
    <t>NOVEMBER 7</t>
  </si>
  <si>
    <t>NOVEMBER 6</t>
  </si>
  <si>
    <t>NOVEMBER 5</t>
  </si>
  <si>
    <t>NOVEMBER 4</t>
  </si>
  <si>
    <t>NOVEMBER 3</t>
  </si>
  <si>
    <t>NOVEMBER 2</t>
  </si>
  <si>
    <t>NOVEMBER 1</t>
  </si>
  <si>
    <t>OCTOBER 31</t>
  </si>
  <si>
    <t>OCTOBER 30</t>
  </si>
  <si>
    <t>OCTOBER 29</t>
  </si>
  <si>
    <t>OCTOBER 28</t>
  </si>
  <si>
    <t>OCTOBER 27</t>
  </si>
  <si>
    <t>OCTOBER 26</t>
  </si>
  <si>
    <t>OCTOBER 25</t>
  </si>
  <si>
    <t>OCTOBER 24</t>
  </si>
  <si>
    <t>OCTOBER 23</t>
  </si>
  <si>
    <t>OCTOBER 22</t>
  </si>
  <si>
    <t>OCTOBER 21</t>
  </si>
  <si>
    <t>OCTOBER 20</t>
  </si>
  <si>
    <t>OCTOBER 19</t>
  </si>
  <si>
    <t>OCTOBER 18</t>
  </si>
  <si>
    <t>OCTOBER 17</t>
  </si>
  <si>
    <t>OCTOBER 16</t>
  </si>
  <si>
    <t>OCTOBER 15</t>
  </si>
  <si>
    <t>OCTOBER 14</t>
  </si>
  <si>
    <t>OCTOBER 13</t>
  </si>
  <si>
    <t>OCTOBER 12</t>
  </si>
  <si>
    <t>OCTOBER 11</t>
  </si>
  <si>
    <t>OCTOBER 10</t>
  </si>
  <si>
    <t>OCTOBER 9</t>
  </si>
  <si>
    <t>OCTOBER 8</t>
  </si>
  <si>
    <t>OCTOBER 7</t>
  </si>
  <si>
    <t>OCTOBER 6</t>
  </si>
  <si>
    <t>OCTOBER 5</t>
  </si>
  <si>
    <t>OCTOBER 4</t>
  </si>
  <si>
    <t>OCTOBER 3</t>
  </si>
  <si>
    <t>OCTOBER 2</t>
  </si>
  <si>
    <t>OCTOBER 1</t>
  </si>
  <si>
    <t>SEPTEMBER 30</t>
  </si>
  <si>
    <t>SEPTEMBER 29</t>
  </si>
  <si>
    <t>SEPTEMBER 28</t>
  </si>
  <si>
    <t>SEPTEMBER 27</t>
  </si>
  <si>
    <t>SEPTEMBER 26</t>
  </si>
  <si>
    <t>SEPTEMBER 25</t>
  </si>
  <si>
    <t>SEPTEMBER 24</t>
  </si>
  <si>
    <t>SEPTEMBER 23</t>
  </si>
  <si>
    <t>SEPTEMBER 22</t>
  </si>
  <si>
    <t>SEPTEMBER 21</t>
  </si>
  <si>
    <t>SEPTEMBER 20</t>
  </si>
  <si>
    <t>SEPTEMBER 19</t>
  </si>
  <si>
    <t>SEPTEMBER 18</t>
  </si>
  <si>
    <t>SEPTEMBER 17</t>
  </si>
  <si>
    <t>SEPTEMBER 16</t>
  </si>
  <si>
    <t>SEPTEMBER 15</t>
  </si>
  <si>
    <t>SEPTEMBER 14</t>
  </si>
  <si>
    <t>SEPTEMBER 13</t>
  </si>
  <si>
    <t>SEPTEMBER 12</t>
  </si>
  <si>
    <t>SEPTEMBER 11</t>
  </si>
  <si>
    <t>SEPTEMBER 10</t>
  </si>
  <si>
    <t>SEPTEMBER 9</t>
  </si>
  <si>
    <t>SEPTEMBER 8</t>
  </si>
  <si>
    <t>SEPTEMBER 7</t>
  </si>
  <si>
    <t>SEPTEMBER 6</t>
  </si>
  <si>
    <t>SEPTEMBER 5</t>
  </si>
  <si>
    <t>SEPTEMBER 4</t>
  </si>
  <si>
    <t>SEPTEMBER 3</t>
  </si>
  <si>
    <t>SEPTEMBER 2</t>
  </si>
  <si>
    <t>SEPTEMBER 1</t>
  </si>
  <si>
    <t>AUGUST 31</t>
  </si>
  <si>
    <t>AUGUST 30</t>
  </si>
  <si>
    <t>AUGUST 29</t>
  </si>
  <si>
    <t>AUGUST 28</t>
  </si>
  <si>
    <t>AUGUST 27</t>
  </si>
  <si>
    <t>AUGUST 26</t>
  </si>
  <si>
    <t>AUGUST 25</t>
  </si>
  <si>
    <t>AUGUST 24</t>
  </si>
  <si>
    <t>AUGUST 23</t>
  </si>
  <si>
    <t>AUGUST 22</t>
  </si>
  <si>
    <t>AUGUST 21</t>
  </si>
  <si>
    <t>AUGUST 20</t>
  </si>
  <si>
    <t>AUGUST 19</t>
  </si>
  <si>
    <t>AUGUST 18</t>
  </si>
  <si>
    <t>AUGUST 17</t>
  </si>
  <si>
    <t>AUGUST 16</t>
  </si>
  <si>
    <t>AUGUST 15</t>
  </si>
  <si>
    <t>AUGUST 14</t>
  </si>
  <si>
    <t>AUGUST 13</t>
  </si>
  <si>
    <t>AUGUST 12</t>
  </si>
  <si>
    <t>AUGUST 11</t>
  </si>
  <si>
    <t>AUGUST 10</t>
  </si>
  <si>
    <t>AUGUST 9</t>
  </si>
  <si>
    <t>AUGUST 8</t>
  </si>
  <si>
    <t>AUGUST 7</t>
  </si>
  <si>
    <t>AUGUST 6</t>
  </si>
  <si>
    <t>AUGUST 5</t>
  </si>
  <si>
    <t>AUGUST 4</t>
  </si>
  <si>
    <t>AUGUST 3</t>
  </si>
  <si>
    <t>AUGUST 2</t>
  </si>
  <si>
    <t>AUGUST 1</t>
  </si>
  <si>
    <t>JULY 31</t>
  </si>
  <si>
    <t>JULY 30</t>
  </si>
  <si>
    <t>JULY 29</t>
  </si>
  <si>
    <t>JULY 28</t>
  </si>
  <si>
    <t>JULY 27</t>
  </si>
  <si>
    <t>JULY 26</t>
  </si>
  <si>
    <t>JULY 25</t>
  </si>
  <si>
    <t>JULY 24</t>
  </si>
  <si>
    <t>JULY 23</t>
  </si>
  <si>
    <t>JULY 22</t>
  </si>
  <si>
    <t>JULY 21</t>
  </si>
  <si>
    <t>JULY 20</t>
  </si>
  <si>
    <t>JULY 19</t>
  </si>
  <si>
    <t>JULY 18</t>
  </si>
  <si>
    <t>JULY 17</t>
  </si>
  <si>
    <t>JULY 16</t>
  </si>
  <si>
    <t>JULY 15</t>
  </si>
  <si>
    <t>JULY 14</t>
  </si>
  <si>
    <t>JULY 13</t>
  </si>
  <si>
    <t>JULY 12</t>
  </si>
  <si>
    <t>JULY 11</t>
  </si>
  <si>
    <t>JULY 10</t>
  </si>
  <si>
    <t>JULY 9</t>
  </si>
  <si>
    <t>JULY 8</t>
  </si>
  <si>
    <t>JULY 7</t>
  </si>
  <si>
    <t>JULY 6</t>
  </si>
  <si>
    <t>JULY 5</t>
  </si>
  <si>
    <t>JULY 4</t>
  </si>
  <si>
    <t>JULY 3</t>
  </si>
  <si>
    <t>JULY 2</t>
  </si>
  <si>
    <t>JULY 1</t>
  </si>
  <si>
    <t>JUNE 30</t>
  </si>
  <si>
    <t>JUNE 29</t>
  </si>
  <si>
    <t>JUNE 28</t>
  </si>
  <si>
    <t>JUNE 27</t>
  </si>
  <si>
    <t>JUNE 26</t>
  </si>
  <si>
    <t>JUNE 25</t>
  </si>
  <si>
    <t>JUNE 24</t>
  </si>
  <si>
    <t>JUNE 23</t>
  </si>
  <si>
    <t>JUNE 22</t>
  </si>
  <si>
    <t>JUNE 21</t>
  </si>
  <si>
    <t>JUNE 20</t>
  </si>
  <si>
    <t>JUNE 19</t>
  </si>
  <si>
    <t>JUNE 18</t>
  </si>
  <si>
    <t>JUNE 17</t>
  </si>
  <si>
    <t>JUNE 16</t>
  </si>
  <si>
    <t>JUNE 15</t>
  </si>
  <si>
    <t>JUNE 14</t>
  </si>
  <si>
    <t>JUNE 13</t>
  </si>
  <si>
    <t>JUNE 12</t>
  </si>
  <si>
    <t>JUNE 11</t>
  </si>
  <si>
    <t>JUNE 10</t>
  </si>
  <si>
    <t>JUNE 9</t>
  </si>
  <si>
    <t>JUNE 8</t>
  </si>
  <si>
    <t>JUNE 7</t>
  </si>
  <si>
    <t>JUNE 6</t>
  </si>
  <si>
    <t>JUNE 5</t>
  </si>
  <si>
    <t>JUNE 4</t>
  </si>
  <si>
    <t>JUNE 3</t>
  </si>
  <si>
    <t>JUNE 2</t>
  </si>
  <si>
    <t>JUNE 1</t>
  </si>
  <si>
    <t>MAY 31</t>
  </si>
  <si>
    <t>MAY 30</t>
  </si>
  <si>
    <t>MAY 29</t>
  </si>
  <si>
    <t>MAY 28</t>
  </si>
  <si>
    <t>MAY 27</t>
  </si>
  <si>
    <t>MAY 26</t>
  </si>
  <si>
    <t>MAY 25</t>
  </si>
  <si>
    <t>MAY 24</t>
  </si>
  <si>
    <t>MAY 23</t>
  </si>
  <si>
    <t>MAY 22</t>
  </si>
  <si>
    <t>MAY 21</t>
  </si>
  <si>
    <t>MAY 20</t>
  </si>
  <si>
    <t>MAY 19</t>
  </si>
  <si>
    <t>MAY 18</t>
  </si>
  <si>
    <t>MAY 17</t>
  </si>
  <si>
    <t>MAY 16</t>
  </si>
  <si>
    <t>MAY 15</t>
  </si>
  <si>
    <t>MAY 14</t>
  </si>
  <si>
    <t>MAY 13</t>
  </si>
  <si>
    <t>MAY 12</t>
  </si>
  <si>
    <t>MAY 11</t>
  </si>
  <si>
    <t>MAY 10</t>
  </si>
  <si>
    <t>MAY 9</t>
  </si>
  <si>
    <t>MAY 8</t>
  </si>
  <si>
    <t>MAY 7</t>
  </si>
  <si>
    <t>MAY 6</t>
  </si>
  <si>
    <t>MAY 5</t>
  </si>
  <si>
    <t>MAY 4</t>
  </si>
  <si>
    <t>MAY 3</t>
  </si>
  <si>
    <t>MAY 2</t>
  </si>
  <si>
    <t>MAY 1</t>
  </si>
  <si>
    <t>APRIL 30</t>
  </si>
  <si>
    <t>APRIL 29</t>
  </si>
  <si>
    <t>APRIL 28</t>
  </si>
  <si>
    <t>APRIL 27</t>
  </si>
  <si>
    <t>APRIL 26</t>
  </si>
  <si>
    <t>APRIL 25</t>
  </si>
  <si>
    <t>APRIL 24</t>
  </si>
  <si>
    <t>APRIL 23</t>
  </si>
  <si>
    <t>APRIL 22</t>
  </si>
  <si>
    <t>APRIL 21</t>
  </si>
  <si>
    <t>APRIL 20</t>
  </si>
  <si>
    <t>APRIL 19</t>
  </si>
  <si>
    <t>APRIL 18</t>
  </si>
  <si>
    <t>APRIL 17</t>
  </si>
  <si>
    <t>APRIL 16</t>
  </si>
  <si>
    <t>APRIL 15</t>
  </si>
  <si>
    <t>APRIL 14</t>
  </si>
  <si>
    <t>APRIL 13</t>
  </si>
  <si>
    <t>APRIL 12</t>
  </si>
  <si>
    <t>APRIL 11</t>
  </si>
  <si>
    <t>APRIL 10</t>
  </si>
  <si>
    <t>APRIL 9</t>
  </si>
  <si>
    <t>APRIL 8</t>
  </si>
  <si>
    <t>APRIL 7</t>
  </si>
  <si>
    <t>APRIL 6</t>
  </si>
  <si>
    <t>APRIL 5</t>
  </si>
  <si>
    <t>APRIL 4</t>
  </si>
  <si>
    <t>APRIL 3</t>
  </si>
  <si>
    <t>APRIL 2</t>
  </si>
  <si>
    <t>APRIL 1</t>
  </si>
  <si>
    <t>MARCH 31</t>
  </si>
  <si>
    <t>MARCH 30</t>
  </si>
  <si>
    <t>MARCH 29</t>
  </si>
  <si>
    <t>MARCH 28</t>
  </si>
  <si>
    <t>MARCH 27</t>
  </si>
  <si>
    <t>MARCH 26</t>
  </si>
  <si>
    <t>MARCH 25</t>
  </si>
  <si>
    <t>MARCH 24</t>
  </si>
  <si>
    <t>MARCH 23</t>
  </si>
  <si>
    <t>MARCH 22</t>
  </si>
  <si>
    <t>MARCH 21</t>
  </si>
  <si>
    <t>MARCH 20</t>
  </si>
  <si>
    <t>MARCH 19</t>
  </si>
  <si>
    <t>MARCH 18</t>
  </si>
  <si>
    <t>MARCH 17</t>
  </si>
  <si>
    <t>MARCH 16</t>
  </si>
  <si>
    <t>MARCH 15</t>
  </si>
  <si>
    <t>MARCH 14</t>
  </si>
  <si>
    <t>MARCH 13</t>
  </si>
  <si>
    <t>MARCH 12</t>
  </si>
  <si>
    <t>MARCH 11</t>
  </si>
  <si>
    <t>MARCH 10</t>
  </si>
  <si>
    <t>MARCH 9</t>
  </si>
  <si>
    <t>MARCH 8</t>
  </si>
  <si>
    <t>MARCH 7</t>
  </si>
  <si>
    <t>MARCH 6</t>
  </si>
  <si>
    <t>MARCH 5</t>
  </si>
  <si>
    <t>MARCH 4</t>
  </si>
  <si>
    <t>MARCH 3</t>
  </si>
  <si>
    <t>MARCH 2</t>
  </si>
  <si>
    <t>MARCH 1</t>
  </si>
  <si>
    <t>FEBRUARY 29</t>
  </si>
  <si>
    <t>FEBRUARY 28</t>
  </si>
  <si>
    <t>FEBRUARY 27</t>
  </si>
  <si>
    <t>FEBRUARY 26</t>
  </si>
  <si>
    <t>FEBRUARY 25</t>
  </si>
  <si>
    <t>FEBRUARY 24</t>
  </si>
  <si>
    <t>FEBRUARY 23</t>
  </si>
  <si>
    <t>FEBRUARY 22</t>
  </si>
  <si>
    <t>Wk53</t>
  </si>
  <si>
    <t>FEBRUARY 21</t>
  </si>
  <si>
    <t>Wk52</t>
  </si>
  <si>
    <t>FEBRUARY 20</t>
  </si>
  <si>
    <t>Wk51</t>
  </si>
  <si>
    <t>FEBRUARY 19</t>
  </si>
  <si>
    <t>Wk50</t>
  </si>
  <si>
    <t>FEBRUARY 18</t>
  </si>
  <si>
    <t>Wk49</t>
  </si>
  <si>
    <t>FEBRUARY 17</t>
  </si>
  <si>
    <t>Wk48</t>
  </si>
  <si>
    <t>FEBRUARY 16</t>
  </si>
  <si>
    <t>Wk47</t>
  </si>
  <si>
    <t>FEBRUARY 15</t>
  </si>
  <si>
    <t>Wk46</t>
  </si>
  <si>
    <t>FEBRUARY 14</t>
  </si>
  <si>
    <t>Wk45</t>
  </si>
  <si>
    <t>FEBRUARY 13</t>
  </si>
  <si>
    <t>Wk44</t>
  </si>
  <si>
    <t>FEBRUARY 12</t>
  </si>
  <si>
    <t>Wk43</t>
  </si>
  <si>
    <t>FEBRUARY 11</t>
  </si>
  <si>
    <t>Wk42</t>
  </si>
  <si>
    <t>FEBRUARY 10</t>
  </si>
  <si>
    <t>Wk41</t>
  </si>
  <si>
    <t>FEBRUARY 9</t>
  </si>
  <si>
    <t>Wk40</t>
  </si>
  <si>
    <t>FEBRUARY 8</t>
  </si>
  <si>
    <t>Wk39</t>
  </si>
  <si>
    <t>FEBRUARY 7</t>
  </si>
  <si>
    <t>Wk38</t>
  </si>
  <si>
    <t>FEBRUARY 6</t>
  </si>
  <si>
    <t>Wk37</t>
  </si>
  <si>
    <t>FEBRUARY 5</t>
  </si>
  <si>
    <t>Wk36</t>
  </si>
  <si>
    <t>FEBRUARY 4</t>
  </si>
  <si>
    <t>Wk35</t>
  </si>
  <si>
    <t>FEBRUARY 3</t>
  </si>
  <si>
    <t>Wk34</t>
  </si>
  <si>
    <t>FEBRUARY 2</t>
  </si>
  <si>
    <t>Wk33</t>
  </si>
  <si>
    <t>FEBRUARY 1</t>
  </si>
  <si>
    <t>Wk32</t>
  </si>
  <si>
    <t>JANUARY 31</t>
  </si>
  <si>
    <t>Wk31</t>
  </si>
  <si>
    <t>JANUARY 30</t>
  </si>
  <si>
    <t>Wk30</t>
  </si>
  <si>
    <t>JANUARY 29</t>
  </si>
  <si>
    <t>Wk29</t>
  </si>
  <si>
    <t>JANUARY 28</t>
  </si>
  <si>
    <t>Wk28</t>
  </si>
  <si>
    <t>JANUARY 27</t>
  </si>
  <si>
    <t>Wk27</t>
  </si>
  <si>
    <t>JANUARY 26</t>
  </si>
  <si>
    <t>Wk26</t>
  </si>
  <si>
    <t>JANUARY 25</t>
  </si>
  <si>
    <t>Wk25</t>
  </si>
  <si>
    <t>JANUARY 24</t>
  </si>
  <si>
    <t>Wk24</t>
  </si>
  <si>
    <t>JANUARY 23</t>
  </si>
  <si>
    <t>Wk23</t>
  </si>
  <si>
    <t>JANUARY 22</t>
  </si>
  <si>
    <t>Wk22</t>
  </si>
  <si>
    <t>JANUARY 21</t>
  </si>
  <si>
    <t>Wk21</t>
  </si>
  <si>
    <t>JANUARY 20</t>
  </si>
  <si>
    <t>Wk20</t>
  </si>
  <si>
    <t>JANUARY 19</t>
  </si>
  <si>
    <t>Wk19</t>
  </si>
  <si>
    <t>JANUARY 18</t>
  </si>
  <si>
    <t>Wk18</t>
  </si>
  <si>
    <t>JANUARY 17</t>
  </si>
  <si>
    <t>Wk17</t>
  </si>
  <si>
    <t>JANUARY 16</t>
  </si>
  <si>
    <t>Wk16</t>
  </si>
  <si>
    <t>JANUARY 15</t>
  </si>
  <si>
    <t>Wk15</t>
  </si>
  <si>
    <t>JANUARY 14</t>
  </si>
  <si>
    <t>Wk14</t>
  </si>
  <si>
    <t>JANUARY 13</t>
  </si>
  <si>
    <t>Wk13</t>
  </si>
  <si>
    <t>JANUARY 12</t>
  </si>
  <si>
    <t>Wk12</t>
  </si>
  <si>
    <t>JANUARY 11</t>
  </si>
  <si>
    <t>Wk11</t>
  </si>
  <si>
    <t>JANUARY 10</t>
  </si>
  <si>
    <t>Wk10</t>
  </si>
  <si>
    <t>JANUARY 9</t>
  </si>
  <si>
    <t>Wk9</t>
  </si>
  <si>
    <t>JANUARY 8</t>
  </si>
  <si>
    <t>Wk8</t>
  </si>
  <si>
    <t>JANUARY 7</t>
  </si>
  <si>
    <t>Wk7</t>
  </si>
  <si>
    <t>Reporting Year:</t>
  </si>
  <si>
    <t>JANUARY 6</t>
  </si>
  <si>
    <t>Wk6</t>
  </si>
  <si>
    <t>JANUARY 5</t>
  </si>
  <si>
    <t>Wk5</t>
  </si>
  <si>
    <t>Current Year:</t>
  </si>
  <si>
    <t>JANUARY 4</t>
  </si>
  <si>
    <t>Wk4</t>
  </si>
  <si>
    <t>JANUARY 3</t>
  </si>
  <si>
    <t>Wk3</t>
  </si>
  <si>
    <t>Date:</t>
  </si>
  <si>
    <t>JANUARY 2</t>
  </si>
  <si>
    <t>Wk2</t>
  </si>
  <si>
    <t>JANUARY 1</t>
  </si>
  <si>
    <t>Wk1</t>
  </si>
  <si>
    <t>Current Week:</t>
  </si>
  <si>
    <t>Year</t>
  </si>
  <si>
    <t>Dates:</t>
  </si>
  <si>
    <t>Weeks:</t>
  </si>
  <si>
    <t>TOTAL Prior YR DASH (Closed Revenue) :</t>
  </si>
  <si>
    <t>Prior YR DASH this week (Closed Revenue): Regional + RC</t>
  </si>
  <si>
    <t>Prior YR DASH this week (Closed Revenue): National</t>
  </si>
  <si>
    <t>NWD Totals:</t>
  </si>
  <si>
    <t>CHECK:</t>
  </si>
  <si>
    <t>RWS Online (less remnant):</t>
  </si>
  <si>
    <t>Ttl Bkd (Natl + RC + Regl)</t>
  </si>
  <si>
    <t>Total REG-CUST (CBR TOTAL) -</t>
  </si>
  <si>
    <t>PENDING</t>
  </si>
  <si>
    <t>BKD (Acctg)</t>
  </si>
  <si>
    <t>LOCAL TOTAL</t>
  </si>
  <si>
    <t>* when qtr end match the qtr to RWS</t>
  </si>
  <si>
    <t>.</t>
  </si>
  <si>
    <t>Regional Campaign Tracking (enter data):  omit OAO client</t>
  </si>
  <si>
    <t>Total LOCAL (&lt;$15 CBR) -</t>
  </si>
  <si>
    <t>Total REGIONAL (calc):</t>
  </si>
  <si>
    <t>TOTAL:</t>
  </si>
  <si>
    <t>PENDING (calc)</t>
  </si>
  <si>
    <t>BKD (calc)</t>
  </si>
  <si>
    <t>LOCAL (from &lt;$15K Report)</t>
  </si>
  <si>
    <t>2019 CBR &gt;$15K</t>
  </si>
  <si>
    <t>TOTAL</t>
  </si>
  <si>
    <t>Q4</t>
  </si>
  <si>
    <t>Q3</t>
  </si>
  <si>
    <t>Q2</t>
  </si>
  <si>
    <t>Q1</t>
  </si>
  <si>
    <t>2018 CBR &gt;$15K</t>
  </si>
  <si>
    <t>REGIONAL</t>
  </si>
  <si>
    <t>&lt;$15K CBR</t>
  </si>
  <si>
    <t>LOCAL (from &gt;$15K CBR)</t>
  </si>
  <si>
    <t>LOCAL</t>
  </si>
  <si>
    <t>NATIONAL</t>
  </si>
  <si>
    <t>Total NATL (CBR TOTAL) -</t>
  </si>
  <si>
    <t>Total</t>
  </si>
  <si>
    <t>Q4 2019</t>
  </si>
  <si>
    <t>Q3 2019</t>
  </si>
  <si>
    <t>Q2 2019</t>
  </si>
  <si>
    <t>Q1 2019</t>
  </si>
  <si>
    <t>DIGITAL 2019 PENDING (everything is Pending)</t>
  </si>
  <si>
    <t>BKD (RWS less OAO client)</t>
  </si>
  <si>
    <t>** For Sales Analysis Team **</t>
  </si>
  <si>
    <t>New week update</t>
  </si>
  <si>
    <t>Online Current Week:</t>
  </si>
  <si>
    <t xml:space="preserve"> TOTAL DIGITAL:</t>
  </si>
  <si>
    <t>Regional Digital</t>
  </si>
  <si>
    <t>Local Digital</t>
  </si>
  <si>
    <t>National Digital</t>
  </si>
  <si>
    <t>Full Year</t>
  </si>
  <si>
    <t>Growth</t>
  </si>
  <si>
    <t>Variance</t>
  </si>
  <si>
    <t>STLY</t>
  </si>
  <si>
    <t>BTWF  (prior MG)</t>
  </si>
  <si>
    <t>PY Final</t>
  </si>
  <si>
    <t>Budget</t>
  </si>
  <si>
    <t>CLOSED</t>
  </si>
  <si>
    <t>Weekly Change</t>
  </si>
  <si>
    <t>(In Thousands)</t>
  </si>
  <si>
    <t>Vs PY Final</t>
  </si>
  <si>
    <t>Vs Budget</t>
  </si>
  <si>
    <t xml:space="preserve"> </t>
  </si>
  <si>
    <t>Rounded in (000's)</t>
  </si>
  <si>
    <t>RET:</t>
  </si>
  <si>
    <t>RC</t>
  </si>
  <si>
    <t>N/A</t>
  </si>
  <si>
    <t>National</t>
  </si>
  <si>
    <t>Q4 2018</t>
  </si>
  <si>
    <t>Q3 2018</t>
  </si>
  <si>
    <t>Q2 2018</t>
  </si>
  <si>
    <t>Q1 2018</t>
  </si>
  <si>
    <t>wihout OAO</t>
  </si>
  <si>
    <t>RWS</t>
  </si>
  <si>
    <t>Regional</t>
  </si>
  <si>
    <t>Local</t>
  </si>
  <si>
    <t>Prior Year - Digital</t>
  </si>
  <si>
    <t>STLY sheet</t>
  </si>
  <si>
    <t>Final RWS</t>
  </si>
  <si>
    <t>actual</t>
  </si>
  <si>
    <t>PY</t>
  </si>
  <si>
    <t>YEAR</t>
  </si>
  <si>
    <t>WEEK #</t>
  </si>
  <si>
    <t>Source</t>
  </si>
  <si>
    <t>Digital National 2018</t>
  </si>
  <si>
    <t>Entered all prior year rev in wk1</t>
  </si>
  <si>
    <t>Weekly Revenue</t>
  </si>
  <si>
    <t>Select Week</t>
  </si>
  <si>
    <t>Source: RWS &amp; FCST</t>
  </si>
  <si>
    <t>2019- Digital PreDash</t>
  </si>
  <si>
    <t>2019 SALES Budget</t>
  </si>
  <si>
    <t>NAT - Cinema</t>
  </si>
  <si>
    <t>CP</t>
  </si>
  <si>
    <t>UP</t>
  </si>
  <si>
    <t>Scatter</t>
  </si>
  <si>
    <t>NATL - Digital</t>
  </si>
  <si>
    <t>LOCAL - Cinema</t>
  </si>
  <si>
    <t>LOCAL - Digital</t>
  </si>
  <si>
    <t>REGL  - Cinema</t>
  </si>
  <si>
    <t>REGL  - Digital</t>
  </si>
  <si>
    <t>CINEMA</t>
  </si>
  <si>
    <r>
      <t xml:space="preserve">DIGITAL </t>
    </r>
    <r>
      <rPr>
        <b/>
        <sz val="8"/>
        <rFont val="Arial"/>
        <family val="2"/>
      </rPr>
      <t>(exc Conv fees)</t>
    </r>
  </si>
  <si>
    <t>*** UPDATE LINK  FOR WKLY CHANGE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</si>
</sst>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0.0%"/>
    <numFmt numFmtId="167" formatCode="_(&quot;$&quot;* #,##0.000_);_(&quot;$&quot;* \(#,##0.000\);_(&quot;$&quot;* &quot;-&quot;??_);_(@_)"/>
    <numFmt numFmtId="168" formatCode="&quot;$&quot;#,##0.00"/>
    <numFmt numFmtId="169" formatCode="&quot;$&quot;#,##0.0"/>
    <numFmt numFmtId="170" formatCode="[$-409]mmm\-yy;@"/>
    <numFmt numFmtId="171" formatCode="_(* #,##0_);_(* \(#,##0\);_(* &quot;-&quot;??_);_(@_)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70C0"/>
      <name val="Calibri"/>
      <family val="2"/>
      <scheme val="minor"/>
    </font>
    <font>
      <sz val="10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10"/>
      <color rgb="FF7030A0"/>
      <name val="Arial"/>
      <family val="2"/>
    </font>
    <font>
      <sz val="10"/>
      <color rgb="FF7030A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color rgb="FFFF0000"/>
      <name val="Arial"/>
      <family val="2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4"/>
      <color rgb="FF0070C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5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color theme="5"/>
      <name val="Arial"/>
      <family val="2"/>
    </font>
    <font>
      <b/>
      <sz val="10"/>
      <color theme="1"/>
      <name val="Calibri"/>
      <family val="2"/>
      <scheme val="minor"/>
    </font>
    <font>
      <b/>
      <sz val="22"/>
      <name val="Calibri"/>
      <family val="2"/>
      <scheme val="minor"/>
    </font>
    <font>
      <sz val="11"/>
      <color rgb="FF676767"/>
      <name val="Verdana"/>
      <family val="2"/>
    </font>
    <font>
      <b/>
      <sz val="22"/>
      <name val="Arial"/>
      <family val="2"/>
    </font>
    <font>
      <sz val="15"/>
      <color theme="1"/>
      <name val="Calibri"/>
      <family val="2"/>
      <scheme val="minor"/>
    </font>
    <font>
      <b/>
      <sz val="15"/>
      <color theme="7" tint="-0.499984740745262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i/>
      <sz val="9"/>
      <name val="Arial"/>
      <family val="2"/>
    </font>
    <font>
      <b/>
      <i/>
      <sz val="10"/>
      <color theme="1"/>
      <name val="Arial"/>
      <family val="2"/>
    </font>
    <font>
      <b/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DashDot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6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9">
    <xf numFmtId="0" fontId="0" fillId="0" borderId="0" xfId="0"/>
    <xf numFmtId="0" fontId="6" fillId="2" borderId="0" xfId="1" applyFill="1"/>
    <xf numFmtId="1" fontId="6" fillId="2" borderId="0" xfId="1" applyNumberFormat="1" applyFill="1"/>
    <xf numFmtId="1" fontId="1" fillId="2" borderId="0" xfId="2" quotePrefix="1" applyNumberFormat="1" applyFill="1" applyAlignment="1">
      <alignment horizontal="left" indent="1"/>
    </xf>
    <xf numFmtId="0" fontId="1" fillId="2" borderId="0" xfId="2" quotePrefix="1" applyFill="1" applyAlignment="1">
      <alignment horizontal="left" indent="1"/>
    </xf>
    <xf numFmtId="0" fontId="1" fillId="2" borderId="0" xfId="2" applyFill="1"/>
    <xf numFmtId="0" fontId="1" fillId="2" borderId="0" xfId="2" applyFill="1" applyAlignment="1">
      <alignment horizontal="left" indent="1"/>
    </xf>
    <xf numFmtId="16" fontId="1" fillId="2" borderId="0" xfId="2" quotePrefix="1" applyNumberFormat="1" applyFill="1" applyAlignment="1">
      <alignment horizontal="left" indent="1"/>
    </xf>
    <xf numFmtId="0" fontId="7" fillId="3" borderId="1" xfId="2" applyFont="1" applyFill="1" applyBorder="1" applyAlignment="1">
      <alignment horizontal="right"/>
    </xf>
    <xf numFmtId="0" fontId="1" fillId="3" borderId="1" xfId="2" applyFill="1" applyBorder="1" applyAlignment="1">
      <alignment horizontal="right"/>
    </xf>
    <xf numFmtId="0" fontId="1" fillId="3" borderId="1" xfId="2" applyFont="1" applyFill="1" applyBorder="1" applyAlignment="1">
      <alignment horizontal="right"/>
    </xf>
    <xf numFmtId="1" fontId="4" fillId="2" borderId="0" xfId="2" applyNumberFormat="1" applyFont="1" applyFill="1" applyAlignment="1">
      <alignment horizontal="left"/>
    </xf>
    <xf numFmtId="0" fontId="4" fillId="2" borderId="0" xfId="2" applyFont="1" applyFill="1" applyAlignment="1">
      <alignment horizontal="left"/>
    </xf>
    <xf numFmtId="0" fontId="6" fillId="0" borderId="0" xfId="1"/>
    <xf numFmtId="164" fontId="6" fillId="0" borderId="0" xfId="1" applyNumberFormat="1"/>
    <xf numFmtId="0" fontId="8" fillId="0" borderId="0" xfId="1" applyFont="1"/>
    <xf numFmtId="164" fontId="9" fillId="4" borderId="2" xfId="1" applyNumberFormat="1" applyFont="1" applyFill="1" applyBorder="1"/>
    <xf numFmtId="0" fontId="10" fillId="4" borderId="3" xfId="1" applyFont="1" applyFill="1" applyBorder="1"/>
    <xf numFmtId="0" fontId="9" fillId="4" borderId="4" xfId="1" applyFont="1" applyFill="1" applyBorder="1"/>
    <xf numFmtId="164" fontId="9" fillId="4" borderId="5" xfId="1" applyNumberFormat="1" applyFont="1" applyFill="1" applyBorder="1"/>
    <xf numFmtId="0" fontId="10" fillId="4" borderId="6" xfId="1" applyFont="1" applyFill="1" applyBorder="1"/>
    <xf numFmtId="0" fontId="9" fillId="4" borderId="7" xfId="1" applyFont="1" applyFill="1" applyBorder="1"/>
    <xf numFmtId="164" fontId="9" fillId="4" borderId="1" xfId="1" applyNumberFormat="1" applyFont="1" applyFill="1" applyBorder="1"/>
    <xf numFmtId="0" fontId="10" fillId="4" borderId="8" xfId="1" applyFont="1" applyFill="1" applyBorder="1"/>
    <xf numFmtId="164" fontId="11" fillId="0" borderId="0" xfId="1" applyNumberFormat="1" applyFont="1"/>
    <xf numFmtId="0" fontId="12" fillId="0" borderId="0" xfId="1" applyFont="1"/>
    <xf numFmtId="164" fontId="13" fillId="0" borderId="0" xfId="1" applyNumberFormat="1" applyFont="1"/>
    <xf numFmtId="0" fontId="13" fillId="0" borderId="0" xfId="1" applyFont="1"/>
    <xf numFmtId="164" fontId="13" fillId="0" borderId="9" xfId="1" applyNumberFormat="1" applyFont="1" applyBorder="1"/>
    <xf numFmtId="0" fontId="6" fillId="0" borderId="9" xfId="1" applyBorder="1"/>
    <xf numFmtId="164" fontId="4" fillId="3" borderId="0" xfId="1" applyNumberFormat="1" applyFont="1" applyFill="1" applyBorder="1"/>
    <xf numFmtId="0" fontId="4" fillId="3" borderId="0" xfId="1" applyFont="1" applyFill="1" applyBorder="1"/>
    <xf numFmtId="0" fontId="14" fillId="3" borderId="0" xfId="1" applyFont="1" applyFill="1" applyBorder="1"/>
    <xf numFmtId="164" fontId="4" fillId="5" borderId="0" xfId="1" applyNumberFormat="1" applyFont="1" applyFill="1" applyBorder="1"/>
    <xf numFmtId="0" fontId="4" fillId="5" borderId="0" xfId="1" applyFont="1" applyFill="1" applyBorder="1"/>
    <xf numFmtId="0" fontId="14" fillId="5" borderId="0" xfId="1" applyFont="1" applyFill="1" applyBorder="1"/>
    <xf numFmtId="164" fontId="15" fillId="6" borderId="10" xfId="1" applyNumberFormat="1" applyFont="1" applyFill="1" applyBorder="1"/>
    <xf numFmtId="0" fontId="15" fillId="6" borderId="10" xfId="1" applyFont="1" applyFill="1" applyBorder="1"/>
    <xf numFmtId="164" fontId="14" fillId="3" borderId="0" xfId="1" applyNumberFormat="1" applyFont="1" applyFill="1" applyBorder="1"/>
    <xf numFmtId="0" fontId="14" fillId="3" borderId="0" xfId="1" applyFont="1" applyFill="1" applyBorder="1" applyAlignment="1">
      <alignment horizontal="left" indent="2"/>
    </xf>
    <xf numFmtId="0" fontId="14" fillId="3" borderId="0" xfId="1" applyFont="1" applyFill="1"/>
    <xf numFmtId="164" fontId="4" fillId="3" borderId="0" xfId="1" applyNumberFormat="1" applyFont="1" applyFill="1"/>
    <xf numFmtId="0" fontId="13" fillId="3" borderId="0" xfId="1" applyFont="1" applyFill="1"/>
    <xf numFmtId="164" fontId="16" fillId="5" borderId="11" xfId="1" applyNumberFormat="1" applyFont="1" applyFill="1" applyBorder="1"/>
    <xf numFmtId="164" fontId="16" fillId="5" borderId="1" xfId="1" applyNumberFormat="1" applyFont="1" applyFill="1" applyBorder="1"/>
    <xf numFmtId="0" fontId="16" fillId="7" borderId="0" xfId="1" applyFont="1" applyFill="1" applyBorder="1" applyAlignment="1">
      <alignment horizontal="left" indent="2"/>
    </xf>
    <xf numFmtId="0" fontId="16" fillId="7" borderId="0" xfId="1" applyFont="1" applyFill="1"/>
    <xf numFmtId="0" fontId="6" fillId="3" borderId="0" xfId="1" applyFill="1"/>
    <xf numFmtId="0" fontId="17" fillId="0" borderId="0" xfId="1" applyFont="1"/>
    <xf numFmtId="164" fontId="16" fillId="8" borderId="1" xfId="1" applyNumberFormat="1" applyFont="1" applyFill="1" applyBorder="1"/>
    <xf numFmtId="164" fontId="7" fillId="9" borderId="1" xfId="1" applyNumberFormat="1" applyFont="1" applyFill="1" applyBorder="1"/>
    <xf numFmtId="164" fontId="3" fillId="9" borderId="1" xfId="1" applyNumberFormat="1" applyFont="1" applyFill="1" applyBorder="1"/>
    <xf numFmtId="0" fontId="7" fillId="7" borderId="0" xfId="1" applyFont="1" applyFill="1" applyBorder="1" applyAlignment="1">
      <alignment horizontal="left" indent="1"/>
    </xf>
    <xf numFmtId="164" fontId="6" fillId="3" borderId="0" xfId="1" applyNumberFormat="1" applyFill="1"/>
    <xf numFmtId="0" fontId="7" fillId="7" borderId="0" xfId="1" applyFont="1" applyFill="1" applyAlignment="1">
      <alignment horizontal="left" indent="1"/>
    </xf>
    <xf numFmtId="164" fontId="14" fillId="3" borderId="0" xfId="1" applyNumberFormat="1" applyFont="1" applyFill="1"/>
    <xf numFmtId="164" fontId="17" fillId="3" borderId="0" xfId="1" applyNumberFormat="1" applyFont="1" applyFill="1"/>
    <xf numFmtId="0" fontId="18" fillId="10" borderId="0" xfId="1" applyFont="1" applyFill="1"/>
    <xf numFmtId="164" fontId="16" fillId="11" borderId="11" xfId="1" applyNumberFormat="1" applyFont="1" applyFill="1" applyBorder="1"/>
    <xf numFmtId="0" fontId="16" fillId="11" borderId="0" xfId="1" applyFont="1" applyFill="1" applyBorder="1" applyAlignment="1">
      <alignment horizontal="left" indent="2"/>
    </xf>
    <xf numFmtId="0" fontId="14" fillId="11" borderId="0" xfId="1" applyFont="1" applyFill="1"/>
    <xf numFmtId="164" fontId="13" fillId="5" borderId="0" xfId="1" applyNumberFormat="1" applyFont="1" applyFill="1"/>
    <xf numFmtId="0" fontId="13" fillId="5" borderId="0" xfId="1" applyFont="1" applyFill="1"/>
    <xf numFmtId="164" fontId="16" fillId="7" borderId="1" xfId="1" applyNumberFormat="1" applyFont="1" applyFill="1" applyBorder="1"/>
    <xf numFmtId="164" fontId="7" fillId="7" borderId="1" xfId="1" applyNumberFormat="1" applyFont="1" applyFill="1" applyBorder="1"/>
    <xf numFmtId="164" fontId="3" fillId="7" borderId="1" xfId="1" applyNumberFormat="1" applyFont="1" applyFill="1" applyBorder="1"/>
    <xf numFmtId="0" fontId="16" fillId="7" borderId="0" xfId="1" applyFont="1" applyFill="1" applyAlignment="1">
      <alignment horizontal="left" indent="1"/>
    </xf>
    <xf numFmtId="164" fontId="6" fillId="0" borderId="0" xfId="1" applyNumberFormat="1" applyFont="1"/>
    <xf numFmtId="0" fontId="16" fillId="7" borderId="0" xfId="1" applyFont="1" applyFill="1" applyAlignment="1">
      <alignment horizontal="center"/>
    </xf>
    <xf numFmtId="164" fontId="16" fillId="3" borderId="0" xfId="1" applyNumberFormat="1" applyFont="1" applyFill="1" applyBorder="1"/>
    <xf numFmtId="0" fontId="16" fillId="3" borderId="0" xfId="1" applyFont="1" applyFill="1" applyBorder="1" applyAlignment="1">
      <alignment horizontal="left" indent="2"/>
    </xf>
    <xf numFmtId="0" fontId="16" fillId="3" borderId="0" xfId="1" applyFont="1" applyFill="1"/>
    <xf numFmtId="164" fontId="4" fillId="12" borderId="0" xfId="1" applyNumberFormat="1" applyFont="1" applyFill="1"/>
    <xf numFmtId="164" fontId="16" fillId="12" borderId="11" xfId="1" applyNumberFormat="1" applyFont="1" applyFill="1" applyBorder="1"/>
    <xf numFmtId="164" fontId="16" fillId="3" borderId="10" xfId="1" applyNumberFormat="1" applyFont="1" applyFill="1" applyBorder="1"/>
    <xf numFmtId="0" fontId="16" fillId="3" borderId="10" xfId="1" applyFont="1" applyFill="1" applyBorder="1"/>
    <xf numFmtId="0" fontId="16" fillId="8" borderId="0" xfId="1" applyFont="1" applyFill="1" applyBorder="1" applyAlignment="1">
      <alignment horizontal="left" indent="2"/>
    </xf>
    <xf numFmtId="0" fontId="16" fillId="8" borderId="0" xfId="1" applyFont="1" applyFill="1"/>
    <xf numFmtId="0" fontId="7" fillId="8" borderId="0" xfId="1" applyFont="1" applyFill="1" applyBorder="1" applyAlignment="1">
      <alignment horizontal="left" indent="1"/>
    </xf>
    <xf numFmtId="0" fontId="7" fillId="8" borderId="0" xfId="1" applyFont="1" applyFill="1" applyAlignment="1">
      <alignment horizontal="left" indent="1"/>
    </xf>
    <xf numFmtId="164" fontId="6" fillId="0" borderId="0" xfId="1" applyNumberFormat="1" applyFill="1"/>
    <xf numFmtId="0" fontId="16" fillId="3" borderId="0" xfId="1" applyFont="1" applyFill="1" applyAlignment="1">
      <alignment horizontal="center"/>
    </xf>
    <xf numFmtId="0" fontId="16" fillId="13" borderId="0" xfId="1" applyFont="1" applyFill="1" applyBorder="1" applyAlignment="1">
      <alignment horizontal="left" indent="2"/>
    </xf>
    <xf numFmtId="0" fontId="16" fillId="13" borderId="0" xfId="1" applyFont="1" applyFill="1"/>
    <xf numFmtId="0" fontId="13" fillId="0" borderId="0" xfId="1" applyFont="1" applyAlignment="1">
      <alignment horizontal="center"/>
    </xf>
    <xf numFmtId="164" fontId="16" fillId="13" borderId="1" xfId="1" applyNumberFormat="1" applyFont="1" applyFill="1" applyBorder="1"/>
    <xf numFmtId="0" fontId="7" fillId="13" borderId="0" xfId="1" applyFont="1" applyFill="1" applyBorder="1" applyAlignment="1">
      <alignment horizontal="left" indent="1"/>
    </xf>
    <xf numFmtId="0" fontId="7" fillId="13" borderId="0" xfId="1" applyFont="1" applyFill="1" applyAlignment="1">
      <alignment horizontal="left" indent="1"/>
    </xf>
    <xf numFmtId="0" fontId="10" fillId="3" borderId="0" xfId="1" applyFont="1" applyFill="1"/>
    <xf numFmtId="0" fontId="10" fillId="0" borderId="0" xfId="1" applyFont="1"/>
    <xf numFmtId="0" fontId="21" fillId="3" borderId="0" xfId="1" applyFont="1" applyFill="1"/>
    <xf numFmtId="0" fontId="17" fillId="3" borderId="0" xfId="1" applyFont="1" applyFill="1"/>
    <xf numFmtId="9" fontId="22" fillId="0" borderId="0" xfId="3" applyFont="1" applyAlignment="1">
      <alignment horizontal="right"/>
    </xf>
    <xf numFmtId="165" fontId="22" fillId="0" borderId="0" xfId="4" applyNumberFormat="1" applyFont="1" applyAlignment="1">
      <alignment horizontal="right"/>
    </xf>
    <xf numFmtId="165" fontId="0" fillId="0" borderId="0" xfId="4" applyNumberFormat="1" applyFont="1" applyBorder="1" applyAlignment="1">
      <alignment horizontal="right"/>
    </xf>
    <xf numFmtId="9" fontId="0" fillId="0" borderId="0" xfId="3" applyFont="1" applyFill="1" applyAlignment="1">
      <alignment horizontal="right"/>
    </xf>
    <xf numFmtId="9" fontId="23" fillId="0" borderId="0" xfId="3" applyFont="1" applyAlignment="1">
      <alignment horizontal="right"/>
    </xf>
    <xf numFmtId="165" fontId="23" fillId="0" borderId="0" xfId="4" applyNumberFormat="1" applyFont="1" applyAlignment="1">
      <alignment horizontal="right"/>
    </xf>
    <xf numFmtId="9" fontId="7" fillId="0" borderId="0" xfId="3" applyFont="1" applyAlignment="1">
      <alignment horizontal="right"/>
    </xf>
    <xf numFmtId="165" fontId="7" fillId="0" borderId="0" xfId="4" applyNumberFormat="1" applyFont="1" applyAlignment="1">
      <alignment horizontal="right"/>
    </xf>
    <xf numFmtId="165" fontId="0" fillId="0" borderId="0" xfId="4" applyNumberFormat="1" applyFont="1" applyAlignment="1">
      <alignment horizontal="right"/>
    </xf>
    <xf numFmtId="0" fontId="1" fillId="0" borderId="0" xfId="5" applyFont="1"/>
    <xf numFmtId="165" fontId="0" fillId="0" borderId="0" xfId="4" applyNumberFormat="1" applyFont="1" applyFill="1" applyBorder="1" applyAlignment="1">
      <alignment horizontal="right"/>
    </xf>
    <xf numFmtId="165" fontId="1" fillId="0" borderId="0" xfId="5" applyNumberFormat="1" applyFont="1"/>
    <xf numFmtId="9" fontId="22" fillId="0" borderId="12" xfId="3" applyFont="1" applyBorder="1" applyAlignment="1">
      <alignment horizontal="right"/>
    </xf>
    <xf numFmtId="165" fontId="22" fillId="0" borderId="12" xfId="4" applyNumberFormat="1" applyFont="1" applyBorder="1" applyAlignment="1">
      <alignment horizontal="right"/>
    </xf>
    <xf numFmtId="165" fontId="4" fillId="0" borderId="0" xfId="4" applyNumberFormat="1" applyFont="1" applyFill="1" applyBorder="1" applyAlignment="1">
      <alignment horizontal="right"/>
    </xf>
    <xf numFmtId="165" fontId="0" fillId="0" borderId="12" xfId="4" applyNumberFormat="1" applyFont="1" applyBorder="1" applyAlignment="1">
      <alignment horizontal="right"/>
    </xf>
    <xf numFmtId="9" fontId="0" fillId="0" borderId="12" xfId="3" applyFont="1" applyFill="1" applyBorder="1" applyAlignment="1">
      <alignment horizontal="right"/>
    </xf>
    <xf numFmtId="9" fontId="23" fillId="0" borderId="12" xfId="3" applyFont="1" applyBorder="1" applyAlignment="1">
      <alignment horizontal="right"/>
    </xf>
    <xf numFmtId="165" fontId="23" fillId="0" borderId="12" xfId="4" applyNumberFormat="1" applyFont="1" applyBorder="1" applyAlignment="1">
      <alignment horizontal="right"/>
    </xf>
    <xf numFmtId="9" fontId="7" fillId="0" borderId="12" xfId="3" applyFont="1" applyBorder="1" applyAlignment="1">
      <alignment horizontal="right"/>
    </xf>
    <xf numFmtId="165" fontId="7" fillId="0" borderId="12" xfId="4" applyNumberFormat="1" applyFont="1" applyBorder="1" applyAlignment="1">
      <alignment horizontal="right"/>
    </xf>
    <xf numFmtId="0" fontId="1" fillId="0" borderId="12" xfId="5" applyFont="1" applyBorder="1"/>
    <xf numFmtId="166" fontId="24" fillId="13" borderId="13" xfId="3" applyNumberFormat="1" applyFont="1" applyFill="1" applyBorder="1" applyAlignment="1">
      <alignment horizontal="left"/>
    </xf>
    <xf numFmtId="165" fontId="24" fillId="13" borderId="13" xfId="4" applyNumberFormat="1" applyFont="1" applyFill="1" applyBorder="1" applyAlignment="1">
      <alignment horizontal="left"/>
    </xf>
    <xf numFmtId="165" fontId="0" fillId="0" borderId="0" xfId="4" applyNumberFormat="1" applyFont="1" applyFill="1" applyBorder="1" applyAlignment="1">
      <alignment horizontal="left"/>
    </xf>
    <xf numFmtId="165" fontId="4" fillId="13" borderId="13" xfId="4" applyNumberFormat="1" applyFont="1" applyFill="1" applyBorder="1" applyAlignment="1">
      <alignment horizontal="left"/>
    </xf>
    <xf numFmtId="166" fontId="4" fillId="13" borderId="13" xfId="3" applyNumberFormat="1" applyFont="1" applyFill="1" applyBorder="1" applyAlignment="1">
      <alignment horizontal="left"/>
    </xf>
    <xf numFmtId="166" fontId="15" fillId="13" borderId="13" xfId="3" applyNumberFormat="1" applyFont="1" applyFill="1" applyBorder="1" applyAlignment="1">
      <alignment horizontal="left"/>
    </xf>
    <xf numFmtId="165" fontId="15" fillId="13" borderId="13" xfId="4" applyNumberFormat="1" applyFont="1" applyFill="1" applyBorder="1" applyAlignment="1">
      <alignment horizontal="left"/>
    </xf>
    <xf numFmtId="165" fontId="16" fillId="13" borderId="13" xfId="4" applyNumberFormat="1" applyFont="1" applyFill="1" applyBorder="1" applyAlignment="1">
      <alignment horizontal="left"/>
    </xf>
    <xf numFmtId="165" fontId="4" fillId="13" borderId="14" xfId="4" applyNumberFormat="1" applyFont="1" applyFill="1" applyBorder="1" applyAlignment="1">
      <alignment horizontal="left"/>
    </xf>
    <xf numFmtId="42" fontId="4" fillId="13" borderId="14" xfId="4" applyNumberFormat="1" applyFont="1" applyFill="1" applyBorder="1" applyAlignment="1">
      <alignment horizontal="right"/>
    </xf>
    <xf numFmtId="0" fontId="4" fillId="13" borderId="13" xfId="5" applyFont="1" applyFill="1" applyBorder="1" applyAlignment="1">
      <alignment horizontal="left"/>
    </xf>
    <xf numFmtId="166" fontId="22" fillId="8" borderId="0" xfId="3" applyNumberFormat="1" applyFont="1" applyFill="1" applyAlignment="1">
      <alignment horizontal="left"/>
    </xf>
    <xf numFmtId="42" fontId="22" fillId="8" borderId="0" xfId="4" applyNumberFormat="1" applyFont="1" applyFill="1" applyBorder="1" applyAlignment="1">
      <alignment horizontal="left"/>
    </xf>
    <xf numFmtId="42" fontId="0" fillId="0" borderId="0" xfId="4" applyNumberFormat="1" applyFont="1" applyFill="1" applyBorder="1" applyAlignment="1">
      <alignment horizontal="left"/>
    </xf>
    <xf numFmtId="42" fontId="0" fillId="8" borderId="0" xfId="4" applyNumberFormat="1" applyFont="1" applyFill="1" applyBorder="1" applyAlignment="1">
      <alignment horizontal="left"/>
    </xf>
    <xf numFmtId="42" fontId="0" fillId="8" borderId="0" xfId="3" applyNumberFormat="1" applyFont="1" applyFill="1" applyBorder="1" applyAlignment="1">
      <alignment horizontal="left"/>
    </xf>
    <xf numFmtId="42" fontId="23" fillId="8" borderId="0" xfId="3" applyNumberFormat="1" applyFont="1" applyFill="1" applyBorder="1" applyAlignment="1">
      <alignment horizontal="left"/>
    </xf>
    <xf numFmtId="42" fontId="23" fillId="8" borderId="0" xfId="4" applyNumberFormat="1" applyFont="1" applyFill="1" applyBorder="1" applyAlignment="1">
      <alignment horizontal="left"/>
    </xf>
    <xf numFmtId="42" fontId="7" fillId="8" borderId="0" xfId="4" applyNumberFormat="1" applyFont="1" applyFill="1" applyBorder="1" applyAlignment="1">
      <alignment horizontal="left"/>
    </xf>
    <xf numFmtId="42" fontId="23" fillId="8" borderId="15" xfId="4" applyNumberFormat="1" applyFont="1" applyFill="1" applyBorder="1" applyAlignment="1">
      <alignment horizontal="left"/>
    </xf>
    <xf numFmtId="0" fontId="1" fillId="8" borderId="0" xfId="5" applyFont="1" applyFill="1" applyAlignment="1">
      <alignment horizontal="left" vertical="top"/>
    </xf>
    <xf numFmtId="166" fontId="22" fillId="8" borderId="0" xfId="3" applyNumberFormat="1" applyFont="1" applyFill="1" applyBorder="1" applyAlignment="1">
      <alignment horizontal="left"/>
    </xf>
    <xf numFmtId="42" fontId="0" fillId="0" borderId="0" xfId="4" applyNumberFormat="1" applyFont="1" applyBorder="1" applyAlignment="1">
      <alignment horizontal="left"/>
    </xf>
    <xf numFmtId="0" fontId="1" fillId="8" borderId="0" xfId="5" applyFont="1" applyFill="1" applyAlignment="1">
      <alignment horizontal="left"/>
    </xf>
    <xf numFmtId="9" fontId="22" fillId="14" borderId="0" xfId="3" applyFont="1" applyFill="1" applyAlignment="1">
      <alignment horizontal="left"/>
    </xf>
    <xf numFmtId="165" fontId="22" fillId="14" borderId="0" xfId="4" applyNumberFormat="1" applyFont="1" applyFill="1" applyAlignment="1">
      <alignment horizontal="left"/>
    </xf>
    <xf numFmtId="165" fontId="4" fillId="0" borderId="0" xfId="4" applyNumberFormat="1" applyFont="1" applyFill="1" applyBorder="1" applyAlignment="1">
      <alignment horizontal="left"/>
    </xf>
    <xf numFmtId="165" fontId="0" fillId="14" borderId="0" xfId="4" applyNumberFormat="1" applyFont="1" applyFill="1" applyBorder="1" applyAlignment="1">
      <alignment horizontal="left"/>
    </xf>
    <xf numFmtId="9" fontId="0" fillId="14" borderId="0" xfId="3" applyFont="1" applyFill="1" applyAlignment="1">
      <alignment horizontal="left"/>
    </xf>
    <xf numFmtId="9" fontId="23" fillId="14" borderId="0" xfId="3" applyFont="1" applyFill="1" applyAlignment="1">
      <alignment horizontal="left"/>
    </xf>
    <xf numFmtId="165" fontId="23" fillId="14" borderId="0" xfId="4" applyNumberFormat="1" applyFont="1" applyFill="1" applyAlignment="1">
      <alignment horizontal="left"/>
    </xf>
    <xf numFmtId="165" fontId="7" fillId="14" borderId="0" xfId="4" applyNumberFormat="1" applyFont="1" applyFill="1" applyAlignment="1">
      <alignment horizontal="left"/>
    </xf>
    <xf numFmtId="165" fontId="0" fillId="14" borderId="15" xfId="4" applyNumberFormat="1" applyFont="1" applyFill="1" applyBorder="1" applyAlignment="1">
      <alignment horizontal="left"/>
    </xf>
    <xf numFmtId="42" fontId="25" fillId="14" borderId="0" xfId="5" applyNumberFormat="1" applyFont="1" applyFill="1" applyAlignment="1">
      <alignment horizontal="left"/>
    </xf>
    <xf numFmtId="0" fontId="25" fillId="14" borderId="0" xfId="5" applyFont="1" applyFill="1" applyAlignment="1">
      <alignment horizontal="left"/>
    </xf>
    <xf numFmtId="166" fontId="22" fillId="3" borderId="0" xfId="3" applyNumberFormat="1" applyFont="1" applyFill="1" applyAlignment="1">
      <alignment horizontal="left"/>
    </xf>
    <xf numFmtId="165" fontId="22" fillId="3" borderId="0" xfId="4" applyNumberFormat="1" applyFont="1" applyFill="1" applyAlignment="1">
      <alignment horizontal="left"/>
    </xf>
    <xf numFmtId="165" fontId="0" fillId="3" borderId="0" xfId="4" applyNumberFormat="1" applyFont="1" applyFill="1" applyBorder="1" applyAlignment="1">
      <alignment horizontal="left"/>
    </xf>
    <xf numFmtId="166" fontId="0" fillId="3" borderId="0" xfId="3" applyNumberFormat="1" applyFont="1" applyFill="1" applyAlignment="1">
      <alignment horizontal="left"/>
    </xf>
    <xf numFmtId="166" fontId="23" fillId="3" borderId="0" xfId="3" applyNumberFormat="1" applyFont="1" applyFill="1" applyAlignment="1">
      <alignment horizontal="left"/>
    </xf>
    <xf numFmtId="165" fontId="23" fillId="3" borderId="0" xfId="4" applyNumberFormat="1" applyFont="1" applyFill="1" applyAlignment="1">
      <alignment horizontal="left"/>
    </xf>
    <xf numFmtId="165" fontId="7" fillId="3" borderId="0" xfId="4" applyNumberFormat="1" applyFont="1" applyFill="1" applyAlignment="1">
      <alignment horizontal="left"/>
    </xf>
    <xf numFmtId="165" fontId="7" fillId="0" borderId="0" xfId="4" applyNumberFormat="1" applyFont="1" applyAlignment="1">
      <alignment horizontal="left"/>
    </xf>
    <xf numFmtId="165" fontId="0" fillId="0" borderId="15" xfId="4" applyNumberFormat="1" applyFont="1" applyFill="1" applyBorder="1" applyAlignment="1">
      <alignment horizontal="left"/>
    </xf>
    <xf numFmtId="42" fontId="1" fillId="0" borderId="0" xfId="5" applyNumberFormat="1" applyFont="1" applyAlignment="1">
      <alignment horizontal="left"/>
    </xf>
    <xf numFmtId="0" fontId="1" fillId="0" borderId="0" xfId="5" applyFont="1" applyAlignment="1">
      <alignment horizontal="left"/>
    </xf>
    <xf numFmtId="42" fontId="4" fillId="13" borderId="13" xfId="5" applyNumberFormat="1" applyFont="1" applyFill="1" applyBorder="1" applyAlignment="1">
      <alignment horizontal="left"/>
    </xf>
    <xf numFmtId="0" fontId="4" fillId="0" borderId="0" xfId="5" applyFont="1"/>
    <xf numFmtId="166" fontId="22" fillId="4" borderId="0" xfId="3" applyNumberFormat="1" applyFont="1" applyFill="1" applyAlignment="1">
      <alignment horizontal="left"/>
    </xf>
    <xf numFmtId="165" fontId="22" fillId="4" borderId="0" xfId="4" applyNumberFormat="1" applyFont="1" applyFill="1" applyAlignment="1">
      <alignment horizontal="left"/>
    </xf>
    <xf numFmtId="165" fontId="22" fillId="0" borderId="0" xfId="4" applyNumberFormat="1" applyFont="1" applyFill="1" applyBorder="1" applyAlignment="1">
      <alignment horizontal="left"/>
    </xf>
    <xf numFmtId="166" fontId="0" fillId="0" borderId="0" xfId="3" applyNumberFormat="1" applyFont="1" applyFill="1" applyBorder="1" applyAlignment="1">
      <alignment horizontal="left"/>
    </xf>
    <xf numFmtId="166" fontId="23" fillId="4" borderId="0" xfId="3" applyNumberFormat="1" applyFont="1" applyFill="1" applyAlignment="1">
      <alignment horizontal="left"/>
    </xf>
    <xf numFmtId="165" fontId="23" fillId="4" borderId="0" xfId="4" applyNumberFormat="1" applyFont="1" applyFill="1" applyAlignment="1">
      <alignment horizontal="left"/>
    </xf>
    <xf numFmtId="165" fontId="23" fillId="0" borderId="0" xfId="4" applyNumberFormat="1" applyFont="1" applyFill="1" applyBorder="1" applyAlignment="1">
      <alignment horizontal="left"/>
    </xf>
    <xf numFmtId="165" fontId="7" fillId="4" borderId="0" xfId="4" applyNumberFormat="1" applyFont="1" applyFill="1" applyBorder="1" applyAlignment="1">
      <alignment horizontal="left"/>
    </xf>
    <xf numFmtId="165" fontId="7" fillId="0" borderId="0" xfId="4" applyNumberFormat="1" applyFont="1" applyFill="1" applyBorder="1" applyAlignment="1">
      <alignment horizontal="left"/>
    </xf>
    <xf numFmtId="42" fontId="1" fillId="0" borderId="16" xfId="5" applyNumberFormat="1" applyFont="1" applyBorder="1" applyAlignment="1">
      <alignment horizontal="left"/>
    </xf>
    <xf numFmtId="0" fontId="1" fillId="0" borderId="0" xfId="5" applyFont="1" applyAlignment="1">
      <alignment horizontal="left" vertical="top"/>
    </xf>
    <xf numFmtId="166" fontId="22" fillId="4" borderId="0" xfId="3" applyNumberFormat="1" applyFont="1" applyFill="1" applyBorder="1" applyAlignment="1">
      <alignment horizontal="left"/>
    </xf>
    <xf numFmtId="165" fontId="22" fillId="4" borderId="0" xfId="4" applyNumberFormat="1" applyFont="1" applyFill="1" applyBorder="1" applyAlignment="1">
      <alignment horizontal="left"/>
    </xf>
    <xf numFmtId="166" fontId="23" fillId="4" borderId="0" xfId="3" applyNumberFormat="1" applyFont="1" applyFill="1" applyBorder="1" applyAlignment="1">
      <alignment horizontal="left"/>
    </xf>
    <xf numFmtId="165" fontId="23" fillId="4" borderId="0" xfId="4" applyNumberFormat="1" applyFont="1" applyFill="1" applyBorder="1" applyAlignment="1">
      <alignment horizontal="left"/>
    </xf>
    <xf numFmtId="42" fontId="1" fillId="0" borderId="17" xfId="5" applyNumberFormat="1" applyFont="1" applyBorder="1" applyAlignment="1">
      <alignment horizontal="left"/>
    </xf>
    <xf numFmtId="0" fontId="4" fillId="3" borderId="0" xfId="5" applyFont="1" applyFill="1"/>
    <xf numFmtId="167" fontId="0" fillId="3" borderId="15" xfId="4" applyNumberFormat="1" applyFont="1" applyFill="1" applyBorder="1" applyAlignment="1">
      <alignment horizontal="left"/>
    </xf>
    <xf numFmtId="42" fontId="4" fillId="3" borderId="0" xfId="5" applyNumberFormat="1" applyFont="1" applyFill="1" applyAlignment="1">
      <alignment horizontal="left"/>
    </xf>
    <xf numFmtId="0" fontId="4" fillId="3" borderId="0" xfId="5" applyFont="1" applyFill="1" applyAlignment="1">
      <alignment horizontal="left"/>
    </xf>
    <xf numFmtId="165" fontId="0" fillId="0" borderId="0" xfId="4" applyNumberFormat="1" applyFont="1" applyBorder="1" applyAlignment="1">
      <alignment horizontal="left"/>
    </xf>
    <xf numFmtId="165" fontId="7" fillId="4" borderId="0" xfId="4" applyNumberFormat="1" applyFont="1" applyFill="1" applyAlignment="1">
      <alignment horizontal="left"/>
    </xf>
    <xf numFmtId="0" fontId="1" fillId="3" borderId="0" xfId="5" applyFont="1" applyFill="1"/>
    <xf numFmtId="165" fontId="0" fillId="3" borderId="15" xfId="4" applyNumberFormat="1" applyFont="1" applyFill="1" applyBorder="1" applyAlignment="1">
      <alignment horizontal="left"/>
    </xf>
    <xf numFmtId="42" fontId="1" fillId="3" borderId="0" xfId="5" applyNumberFormat="1" applyFont="1" applyFill="1" applyAlignment="1">
      <alignment horizontal="left"/>
    </xf>
    <xf numFmtId="0" fontId="1" fillId="3" borderId="0" xfId="5" applyFont="1" applyFill="1" applyAlignment="1">
      <alignment horizontal="left"/>
    </xf>
    <xf numFmtId="42" fontId="1" fillId="0" borderId="7" xfId="5" applyNumberFormat="1" applyFont="1" applyBorder="1" applyAlignment="1">
      <alignment horizontal="left"/>
    </xf>
    <xf numFmtId="42" fontId="1" fillId="0" borderId="0" xfId="5" applyNumberFormat="1" applyFont="1" applyBorder="1" applyAlignment="1">
      <alignment horizontal="left"/>
    </xf>
    <xf numFmtId="165" fontId="4" fillId="3" borderId="0" xfId="4" applyNumberFormat="1" applyFont="1" applyFill="1" applyBorder="1" applyAlignment="1">
      <alignment horizontal="left"/>
    </xf>
    <xf numFmtId="44" fontId="1" fillId="0" borderId="0" xfId="5" applyNumberFormat="1" applyFont="1"/>
    <xf numFmtId="9" fontId="24" fillId="14" borderId="0" xfId="3" applyFont="1" applyFill="1" applyAlignment="1">
      <alignment horizontal="left"/>
    </xf>
    <xf numFmtId="165" fontId="24" fillId="14" borderId="0" xfId="4" applyNumberFormat="1" applyFont="1" applyFill="1" applyAlignment="1">
      <alignment horizontal="left"/>
    </xf>
    <xf numFmtId="165" fontId="26" fillId="14" borderId="0" xfId="4" applyNumberFormat="1" applyFont="1" applyFill="1" applyBorder="1" applyAlignment="1">
      <alignment horizontal="left"/>
    </xf>
    <xf numFmtId="9" fontId="26" fillId="14" borderId="0" xfId="3" applyFont="1" applyFill="1" applyAlignment="1">
      <alignment horizontal="left"/>
    </xf>
    <xf numFmtId="9" fontId="15" fillId="14" borderId="0" xfId="3" applyFont="1" applyFill="1" applyAlignment="1">
      <alignment horizontal="left"/>
    </xf>
    <xf numFmtId="165" fontId="15" fillId="14" borderId="0" xfId="4" applyNumberFormat="1" applyFont="1" applyFill="1" applyAlignment="1">
      <alignment horizontal="left"/>
    </xf>
    <xf numFmtId="165" fontId="16" fillId="14" borderId="0" xfId="4" applyNumberFormat="1" applyFont="1" applyFill="1" applyAlignment="1">
      <alignment horizontal="left"/>
    </xf>
    <xf numFmtId="165" fontId="26" fillId="14" borderId="15" xfId="4" applyNumberFormat="1" applyFont="1" applyFill="1" applyBorder="1" applyAlignment="1">
      <alignment horizontal="left"/>
    </xf>
    <xf numFmtId="9" fontId="22" fillId="4" borderId="0" xfId="3" applyFont="1" applyFill="1" applyAlignment="1">
      <alignment horizontal="right"/>
    </xf>
    <xf numFmtId="165" fontId="22" fillId="4" borderId="0" xfId="4" applyNumberFormat="1" applyFont="1" applyFill="1" applyAlignment="1">
      <alignment horizontal="right"/>
    </xf>
    <xf numFmtId="9" fontId="23" fillId="4" borderId="0" xfId="3" applyFont="1" applyFill="1" applyAlignment="1">
      <alignment horizontal="right"/>
    </xf>
    <xf numFmtId="165" fontId="23" fillId="4" borderId="0" xfId="4" applyNumberFormat="1" applyFont="1" applyFill="1" applyAlignment="1">
      <alignment horizontal="right"/>
    </xf>
    <xf numFmtId="9" fontId="7" fillId="4" borderId="0" xfId="3" applyFont="1" applyFill="1" applyAlignment="1">
      <alignment horizontal="right"/>
    </xf>
    <xf numFmtId="165" fontId="7" fillId="4" borderId="0" xfId="4" applyNumberFormat="1" applyFont="1" applyFill="1" applyAlignment="1">
      <alignment horizontal="right"/>
    </xf>
    <xf numFmtId="165" fontId="0" fillId="0" borderId="15" xfId="4" applyNumberFormat="1" applyFont="1" applyFill="1" applyBorder="1" applyAlignment="1">
      <alignment horizontal="right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9" fontId="24" fillId="4" borderId="18" xfId="3" quotePrefix="1" applyFont="1" applyFill="1" applyBorder="1" applyAlignment="1">
      <alignment horizontal="right"/>
    </xf>
    <xf numFmtId="165" fontId="24" fillId="4" borderId="18" xfId="4" applyNumberFormat="1" applyFont="1" applyFill="1" applyBorder="1" applyAlignment="1">
      <alignment horizontal="right"/>
    </xf>
    <xf numFmtId="165" fontId="14" fillId="0" borderId="18" xfId="4" applyNumberFormat="1" applyFont="1" applyBorder="1" applyAlignment="1">
      <alignment horizontal="right" wrapText="1"/>
    </xf>
    <xf numFmtId="165" fontId="4" fillId="0" borderId="0" xfId="4" applyNumberFormat="1" applyFont="1" applyBorder="1" applyAlignment="1">
      <alignment horizontal="right"/>
    </xf>
    <xf numFmtId="165" fontId="4" fillId="0" borderId="18" xfId="4" applyNumberFormat="1" applyFont="1" applyBorder="1" applyAlignment="1">
      <alignment horizontal="right" wrapText="1"/>
    </xf>
    <xf numFmtId="9" fontId="4" fillId="0" borderId="18" xfId="3" quotePrefix="1" applyFont="1" applyFill="1" applyBorder="1" applyAlignment="1">
      <alignment horizontal="right"/>
    </xf>
    <xf numFmtId="9" fontId="15" fillId="4" borderId="18" xfId="3" quotePrefix="1" applyFont="1" applyFill="1" applyBorder="1" applyAlignment="1">
      <alignment horizontal="right"/>
    </xf>
    <xf numFmtId="165" fontId="15" fillId="4" borderId="18" xfId="4" applyNumberFormat="1" applyFont="1" applyFill="1" applyBorder="1" applyAlignment="1">
      <alignment horizontal="right"/>
    </xf>
    <xf numFmtId="165" fontId="15" fillId="0" borderId="18" xfId="4" applyNumberFormat="1" applyFont="1" applyBorder="1" applyAlignment="1">
      <alignment horizontal="right" wrapText="1"/>
    </xf>
    <xf numFmtId="9" fontId="16" fillId="4" borderId="18" xfId="3" quotePrefix="1" applyFont="1" applyFill="1" applyBorder="1" applyAlignment="1">
      <alignment horizontal="right"/>
    </xf>
    <xf numFmtId="165" fontId="16" fillId="4" borderId="18" xfId="4" applyNumberFormat="1" applyFont="1" applyFill="1" applyBorder="1" applyAlignment="1">
      <alignment horizontal="right"/>
    </xf>
    <xf numFmtId="165" fontId="16" fillId="0" borderId="18" xfId="4" applyNumberFormat="1" applyFont="1" applyBorder="1" applyAlignment="1">
      <alignment horizontal="right" wrapText="1"/>
    </xf>
    <xf numFmtId="165" fontId="4" fillId="0" borderId="2" xfId="4" applyNumberFormat="1" applyFont="1" applyFill="1" applyBorder="1" applyAlignment="1">
      <alignment horizontal="right" wrapText="1"/>
    </xf>
    <xf numFmtId="9" fontId="24" fillId="4" borderId="0" xfId="3" applyFont="1" applyFill="1" applyAlignment="1">
      <alignment horizontal="centerContinuous"/>
    </xf>
    <xf numFmtId="165" fontId="24" fillId="4" borderId="0" xfId="4" applyNumberFormat="1" applyFont="1" applyFill="1" applyAlignment="1">
      <alignment horizontal="centerContinuous"/>
    </xf>
    <xf numFmtId="165" fontId="4" fillId="0" borderId="0" xfId="4" applyNumberFormat="1" applyFont="1" applyBorder="1" applyAlignment="1">
      <alignment horizontal="centerContinuous"/>
    </xf>
    <xf numFmtId="9" fontId="4" fillId="0" borderId="0" xfId="3" applyFont="1" applyFill="1" applyAlignment="1">
      <alignment horizontal="left"/>
    </xf>
    <xf numFmtId="9" fontId="15" fillId="4" borderId="0" xfId="3" applyFont="1" applyFill="1" applyAlignment="1">
      <alignment horizontal="centerContinuous"/>
    </xf>
    <xf numFmtId="165" fontId="15" fillId="4" borderId="0" xfId="4" applyNumberFormat="1" applyFont="1" applyFill="1" applyAlignment="1">
      <alignment horizontal="centerContinuous"/>
    </xf>
    <xf numFmtId="165" fontId="27" fillId="0" borderId="0" xfId="4" applyNumberFormat="1" applyFont="1" applyAlignment="1">
      <alignment horizontal="right"/>
    </xf>
    <xf numFmtId="165" fontId="26" fillId="4" borderId="0" xfId="4" applyNumberFormat="1" applyFont="1" applyFill="1" applyAlignment="1">
      <alignment horizontal="centerContinuous"/>
    </xf>
    <xf numFmtId="165" fontId="28" fillId="0" borderId="15" xfId="4" applyNumberFormat="1" applyFont="1" applyFill="1" applyBorder="1" applyAlignment="1">
      <alignment horizontal="right"/>
    </xf>
    <xf numFmtId="0" fontId="27" fillId="0" borderId="0" xfId="5" applyFont="1"/>
    <xf numFmtId="9" fontId="27" fillId="0" borderId="0" xfId="3" applyFont="1" applyAlignment="1">
      <alignment horizontal="right"/>
    </xf>
    <xf numFmtId="165" fontId="28" fillId="0" borderId="0" xfId="4" applyNumberFormat="1" applyFont="1" applyAlignment="1">
      <alignment horizontal="right"/>
    </xf>
    <xf numFmtId="0" fontId="26" fillId="0" borderId="0" xfId="5" applyFont="1"/>
    <xf numFmtId="0" fontId="29" fillId="3" borderId="0" xfId="1" applyFont="1" applyFill="1" applyBorder="1"/>
    <xf numFmtId="9" fontId="22" fillId="0" borderId="18" xfId="3" applyFont="1" applyBorder="1" applyAlignment="1">
      <alignment horizontal="right"/>
    </xf>
    <xf numFmtId="165" fontId="22" fillId="0" borderId="18" xfId="4" applyNumberFormat="1" applyFont="1" applyBorder="1" applyAlignment="1">
      <alignment horizontal="right"/>
    </xf>
    <xf numFmtId="165" fontId="0" fillId="0" borderId="18" xfId="4" applyNumberFormat="1" applyFont="1" applyBorder="1" applyAlignment="1">
      <alignment horizontal="right"/>
    </xf>
    <xf numFmtId="9" fontId="0" fillId="0" borderId="18" xfId="3" applyFont="1" applyFill="1" applyBorder="1" applyAlignment="1">
      <alignment horizontal="right"/>
    </xf>
    <xf numFmtId="9" fontId="23" fillId="0" borderId="18" xfId="3" applyFont="1" applyBorder="1" applyAlignment="1">
      <alignment horizontal="right"/>
    </xf>
    <xf numFmtId="165" fontId="23" fillId="0" borderId="18" xfId="4" applyNumberFormat="1" applyFont="1" applyBorder="1" applyAlignment="1">
      <alignment horizontal="right"/>
    </xf>
    <xf numFmtId="9" fontId="27" fillId="0" borderId="18" xfId="3" applyFont="1" applyBorder="1" applyAlignment="1">
      <alignment horizontal="right"/>
    </xf>
    <xf numFmtId="165" fontId="27" fillId="0" borderId="18" xfId="4" applyNumberFormat="1" applyFont="1" applyBorder="1" applyAlignment="1">
      <alignment horizontal="right"/>
    </xf>
    <xf numFmtId="0" fontId="26" fillId="0" borderId="18" xfId="5" applyFont="1" applyBorder="1"/>
    <xf numFmtId="0" fontId="15" fillId="0" borderId="18" xfId="5" applyFont="1" applyBorder="1"/>
    <xf numFmtId="0" fontId="15" fillId="0" borderId="0" xfId="5" applyFont="1" applyBorder="1" applyAlignment="1">
      <alignment horizontal="right"/>
    </xf>
    <xf numFmtId="165" fontId="0" fillId="3" borderId="0" xfId="4" applyNumberFormat="1" applyFont="1" applyFill="1" applyAlignment="1">
      <alignment horizontal="right"/>
    </xf>
    <xf numFmtId="0" fontId="30" fillId="0" borderId="0" xfId="5" applyFont="1"/>
    <xf numFmtId="9" fontId="24" fillId="0" borderId="0" xfId="3" quotePrefix="1" applyFont="1" applyAlignment="1">
      <alignment horizontal="right" vertical="top"/>
    </xf>
    <xf numFmtId="9" fontId="0" fillId="0" borderId="0" xfId="3" applyFont="1" applyBorder="1" applyAlignment="1">
      <alignment horizontal="right"/>
    </xf>
    <xf numFmtId="9" fontId="15" fillId="0" borderId="0" xfId="3" quotePrefix="1" applyFont="1" applyAlignment="1">
      <alignment horizontal="right" vertical="top"/>
    </xf>
    <xf numFmtId="0" fontId="31" fillId="0" borderId="0" xfId="5" applyFont="1"/>
    <xf numFmtId="164" fontId="8" fillId="3" borderId="4" xfId="1" applyNumberFormat="1" applyFont="1" applyFill="1" applyBorder="1"/>
    <xf numFmtId="0" fontId="8" fillId="3" borderId="4" xfId="1" applyFont="1" applyFill="1" applyBorder="1" applyAlignment="1">
      <alignment horizontal="left" indent="1"/>
    </xf>
    <xf numFmtId="9" fontId="0" fillId="3" borderId="0" xfId="6" applyFont="1" applyFill="1"/>
    <xf numFmtId="164" fontId="6" fillId="3" borderId="0" xfId="1" applyNumberFormat="1" applyFill="1" applyBorder="1"/>
    <xf numFmtId="9" fontId="0" fillId="3" borderId="0" xfId="6" applyFont="1" applyFill="1" applyBorder="1"/>
    <xf numFmtId="0" fontId="8" fillId="3" borderId="0" xfId="1" applyFont="1" applyFill="1"/>
    <xf numFmtId="164" fontId="13" fillId="3" borderId="0" xfId="1" applyNumberFormat="1" applyFont="1" applyFill="1"/>
    <xf numFmtId="164" fontId="13" fillId="3" borderId="18" xfId="1" applyNumberFormat="1" applyFont="1" applyFill="1" applyBorder="1"/>
    <xf numFmtId="164" fontId="6" fillId="3" borderId="18" xfId="1" applyNumberFormat="1" applyFill="1" applyBorder="1"/>
    <xf numFmtId="0" fontId="13" fillId="3" borderId="0" xfId="1" applyFont="1" applyFill="1" applyAlignment="1">
      <alignment horizontal="center"/>
    </xf>
    <xf numFmtId="0" fontId="32" fillId="3" borderId="0" xfId="1" applyFont="1" applyFill="1"/>
    <xf numFmtId="0" fontId="1" fillId="3" borderId="0" xfId="7" applyFill="1"/>
    <xf numFmtId="0" fontId="22" fillId="3" borderId="0" xfId="7" applyFont="1" applyFill="1"/>
    <xf numFmtId="0" fontId="4" fillId="3" borderId="0" xfId="7" applyFont="1" applyFill="1"/>
    <xf numFmtId="164" fontId="4" fillId="3" borderId="0" xfId="7" applyNumberFormat="1" applyFont="1" applyFill="1"/>
    <xf numFmtId="0" fontId="16" fillId="3" borderId="0" xfId="7" applyFont="1" applyFill="1"/>
    <xf numFmtId="0" fontId="7" fillId="3" borderId="0" xfId="7" applyFont="1" applyFill="1"/>
    <xf numFmtId="0" fontId="1" fillId="3" borderId="0" xfId="7" applyFont="1" applyFill="1"/>
    <xf numFmtId="164" fontId="4" fillId="3" borderId="1" xfId="7" applyNumberFormat="1" applyFont="1" applyFill="1" applyBorder="1"/>
    <xf numFmtId="164" fontId="1" fillId="3" borderId="1" xfId="7" applyNumberFormat="1" applyFill="1" applyBorder="1"/>
    <xf numFmtId="164" fontId="1" fillId="3" borderId="2" xfId="7" applyNumberFormat="1" applyFill="1" applyBorder="1"/>
    <xf numFmtId="164" fontId="4" fillId="3" borderId="2" xfId="7" applyNumberFormat="1" applyFont="1" applyFill="1" applyBorder="1"/>
    <xf numFmtId="0" fontId="1" fillId="3" borderId="0" xfId="7" applyFill="1" applyAlignment="1">
      <alignment horizontal="center"/>
    </xf>
    <xf numFmtId="164" fontId="1" fillId="3" borderId="1" xfId="7" applyNumberFormat="1" applyFont="1" applyFill="1" applyBorder="1"/>
    <xf numFmtId="164" fontId="1" fillId="0" borderId="1" xfId="7" applyNumberFormat="1" applyFill="1" applyBorder="1"/>
    <xf numFmtId="0" fontId="1" fillId="0" borderId="0" xfId="7" applyFill="1" applyAlignment="1">
      <alignment horizontal="center"/>
    </xf>
    <xf numFmtId="168" fontId="1" fillId="3" borderId="0" xfId="7" applyNumberFormat="1" applyFill="1"/>
    <xf numFmtId="164" fontId="4" fillId="3" borderId="19" xfId="7" applyNumberFormat="1" applyFont="1" applyFill="1" applyBorder="1"/>
    <xf numFmtId="164" fontId="1" fillId="3" borderId="20" xfId="7" applyNumberFormat="1" applyFill="1" applyBorder="1"/>
    <xf numFmtId="0" fontId="1" fillId="3" borderId="7" xfId="7" applyFill="1" applyBorder="1"/>
    <xf numFmtId="164" fontId="1" fillId="3" borderId="19" xfId="7" applyNumberFormat="1" applyFill="1" applyBorder="1"/>
    <xf numFmtId="0" fontId="1" fillId="3" borderId="7" xfId="7" applyFill="1" applyBorder="1" applyAlignment="1">
      <alignment horizontal="center"/>
    </xf>
    <xf numFmtId="0" fontId="1" fillId="3" borderId="7" xfId="7" applyFont="1" applyFill="1" applyBorder="1" applyAlignment="1">
      <alignment horizontal="center"/>
    </xf>
    <xf numFmtId="0" fontId="1" fillId="3" borderId="7" xfId="7" applyFont="1" applyFill="1" applyBorder="1"/>
    <xf numFmtId="0" fontId="4" fillId="3" borderId="2" xfId="7" applyFont="1" applyFill="1" applyBorder="1" applyAlignment="1">
      <alignment horizontal="center"/>
    </xf>
    <xf numFmtId="0" fontId="4" fillId="3" borderId="0" xfId="7" applyFont="1" applyFill="1" applyAlignment="1">
      <alignment horizontal="center"/>
    </xf>
    <xf numFmtId="0" fontId="33" fillId="3" borderId="0" xfId="7" applyFont="1" applyFill="1"/>
    <xf numFmtId="0" fontId="34" fillId="3" borderId="0" xfId="7" applyFont="1" applyFill="1" applyBorder="1" applyAlignment="1">
      <alignment horizontal="center"/>
    </xf>
    <xf numFmtId="0" fontId="35" fillId="3" borderId="0" xfId="7" applyFont="1" applyFill="1" applyBorder="1" applyAlignment="1">
      <alignment horizontal="center"/>
    </xf>
    <xf numFmtId="9" fontId="35" fillId="3" borderId="0" xfId="8" applyFont="1" applyFill="1" applyBorder="1" applyAlignment="1">
      <alignment horizontal="center"/>
    </xf>
    <xf numFmtId="164" fontId="24" fillId="3" borderId="0" xfId="7" applyNumberFormat="1" applyFont="1" applyFill="1"/>
    <xf numFmtId="164" fontId="22" fillId="3" borderId="0" xfId="7" applyNumberFormat="1" applyFont="1" applyFill="1"/>
    <xf numFmtId="164" fontId="1" fillId="3" borderId="0" xfId="7" applyNumberFormat="1" applyFill="1"/>
    <xf numFmtId="169" fontId="1" fillId="3" borderId="0" xfId="7" applyNumberFormat="1" applyFill="1"/>
    <xf numFmtId="0" fontId="2" fillId="15" borderId="2" xfId="7" applyFont="1" applyFill="1" applyBorder="1" applyAlignment="1">
      <alignment horizontal="center"/>
    </xf>
    <xf numFmtId="0" fontId="5" fillId="3" borderId="0" xfId="7" applyFont="1" applyFill="1"/>
    <xf numFmtId="0" fontId="36" fillId="3" borderId="0" xfId="7" applyFont="1" applyFill="1"/>
    <xf numFmtId="0" fontId="17" fillId="0" borderId="0" xfId="1" applyFont="1" applyFill="1"/>
    <xf numFmtId="0" fontId="10" fillId="0" borderId="0" xfId="1" applyFont="1" applyFill="1"/>
    <xf numFmtId="0" fontId="20" fillId="0" borderId="0" xfId="1" applyFont="1" applyFill="1"/>
    <xf numFmtId="0" fontId="6" fillId="0" borderId="0" xfId="1" applyAlignment="1">
      <alignment horizontal="right"/>
    </xf>
    <xf numFmtId="0" fontId="21" fillId="4" borderId="0" xfId="1" applyFont="1" applyFill="1" applyAlignment="1">
      <alignment horizontal="right"/>
    </xf>
    <xf numFmtId="164" fontId="19" fillId="5" borderId="1" xfId="1" applyNumberFormat="1" applyFont="1" applyFill="1" applyBorder="1"/>
    <xf numFmtId="164" fontId="18" fillId="5" borderId="1" xfId="1" applyNumberFormat="1" applyFont="1" applyFill="1" applyBorder="1"/>
    <xf numFmtId="0" fontId="14" fillId="5" borderId="0" xfId="7" applyFont="1" applyFill="1" applyAlignment="1">
      <alignment horizontal="center"/>
    </xf>
    <xf numFmtId="0" fontId="37" fillId="3" borderId="0" xfId="0" applyFont="1" applyFill="1"/>
    <xf numFmtId="0" fontId="0" fillId="3" borderId="0" xfId="0" applyFill="1"/>
    <xf numFmtId="0" fontId="0" fillId="14" borderId="0" xfId="0" applyFill="1"/>
    <xf numFmtId="170" fontId="38" fillId="3" borderId="0" xfId="0" applyNumberFormat="1" applyFont="1" applyFill="1" applyAlignment="1">
      <alignment horizontal="center"/>
    </xf>
    <xf numFmtId="0" fontId="38" fillId="3" borderId="0" xfId="0" applyFont="1" applyFill="1" applyAlignment="1">
      <alignment horizontal="center"/>
    </xf>
    <xf numFmtId="0" fontId="38" fillId="14" borderId="0" xfId="0" applyFont="1" applyFill="1" applyAlignment="1">
      <alignment horizontal="center"/>
    </xf>
    <xf numFmtId="0" fontId="39" fillId="3" borderId="0" xfId="0" applyFont="1" applyFill="1" applyBorder="1"/>
    <xf numFmtId="171" fontId="40" fillId="3" borderId="0" xfId="9" applyNumberFormat="1" applyFont="1" applyFill="1" applyBorder="1"/>
    <xf numFmtId="171" fontId="38" fillId="3" borderId="0" xfId="9" applyNumberFormat="1" applyFont="1" applyFill="1" applyBorder="1"/>
    <xf numFmtId="164" fontId="40" fillId="14" borderId="0" xfId="9" applyNumberFormat="1" applyFont="1" applyFill="1"/>
    <xf numFmtId="171" fontId="38" fillId="3" borderId="0" xfId="9" applyNumberFormat="1" applyFont="1" applyFill="1"/>
    <xf numFmtId="0" fontId="41" fillId="3" borderId="0" xfId="0" applyFont="1" applyFill="1" applyBorder="1" applyAlignment="1">
      <alignment horizontal="left" indent="2"/>
    </xf>
    <xf numFmtId="171" fontId="40" fillId="14" borderId="0" xfId="9" applyNumberFormat="1" applyFont="1" applyFill="1"/>
    <xf numFmtId="171" fontId="40" fillId="3" borderId="0" xfId="9" applyNumberFormat="1" applyFont="1" applyFill="1"/>
    <xf numFmtId="171" fontId="0" fillId="3" borderId="0" xfId="9" applyNumberFormat="1" applyFont="1" applyFill="1"/>
    <xf numFmtId="171" fontId="0" fillId="14" borderId="0" xfId="9" applyNumberFormat="1" applyFont="1" applyFill="1"/>
    <xf numFmtId="0" fontId="41" fillId="3" borderId="18" xfId="0" applyFont="1" applyFill="1" applyBorder="1" applyAlignment="1">
      <alignment horizontal="left" indent="2"/>
    </xf>
    <xf numFmtId="171" fontId="0" fillId="3" borderId="18" xfId="9" applyNumberFormat="1" applyFont="1" applyFill="1" applyBorder="1"/>
    <xf numFmtId="171" fontId="38" fillId="3" borderId="18" xfId="9" applyNumberFormat="1" applyFont="1" applyFill="1" applyBorder="1"/>
    <xf numFmtId="0" fontId="4" fillId="3" borderId="0" xfId="0" applyFont="1" applyFill="1"/>
    <xf numFmtId="171" fontId="4" fillId="3" borderId="0" xfId="0" applyNumberFormat="1" applyFont="1" applyFill="1"/>
    <xf numFmtId="171" fontId="42" fillId="3" borderId="0" xfId="9" applyNumberFormat="1" applyFont="1" applyFill="1"/>
    <xf numFmtId="0" fontId="0" fillId="3" borderId="6" xfId="0" applyFill="1" applyBorder="1"/>
    <xf numFmtId="0" fontId="0" fillId="14" borderId="6" xfId="0" applyFill="1" applyBorder="1"/>
    <xf numFmtId="171" fontId="42" fillId="5" borderId="0" xfId="9" applyNumberFormat="1" applyFont="1" applyFill="1"/>
    <xf numFmtId="171" fontId="0" fillId="3" borderId="0" xfId="0" applyNumberFormat="1" applyFill="1"/>
    <xf numFmtId="0" fontId="7" fillId="0" borderId="0" xfId="5" applyFont="1" applyAlignment="1">
      <alignment horizontal="right"/>
    </xf>
    <xf numFmtId="9" fontId="26" fillId="4" borderId="0" xfId="3" applyFont="1" applyFill="1" applyAlignment="1">
      <alignment horizontal="right"/>
    </xf>
    <xf numFmtId="9" fontId="16" fillId="14" borderId="0" xfId="3" applyFont="1" applyFill="1" applyAlignment="1">
      <alignment horizontal="right"/>
    </xf>
    <xf numFmtId="166" fontId="7" fillId="4" borderId="0" xfId="3" applyNumberFormat="1" applyFont="1" applyFill="1" applyBorder="1" applyAlignment="1">
      <alignment horizontal="right"/>
    </xf>
    <xf numFmtId="166" fontId="7" fillId="4" borderId="0" xfId="3" applyNumberFormat="1" applyFont="1" applyFill="1" applyAlignment="1">
      <alignment horizontal="right"/>
    </xf>
    <xf numFmtId="166" fontId="16" fillId="13" borderId="13" xfId="3" applyNumberFormat="1" applyFont="1" applyFill="1" applyBorder="1" applyAlignment="1">
      <alignment horizontal="right"/>
    </xf>
    <xf numFmtId="166" fontId="7" fillId="3" borderId="0" xfId="3" applyNumberFormat="1" applyFont="1" applyFill="1" applyAlignment="1">
      <alignment horizontal="right"/>
    </xf>
    <xf numFmtId="9" fontId="7" fillId="14" borderId="0" xfId="3" applyFont="1" applyFill="1" applyAlignment="1">
      <alignment horizontal="right"/>
    </xf>
    <xf numFmtId="9" fontId="7" fillId="8" borderId="0" xfId="6" applyFont="1" applyFill="1" applyBorder="1" applyAlignment="1">
      <alignment horizontal="right"/>
    </xf>
    <xf numFmtId="165" fontId="1" fillId="0" borderId="0" xfId="5" applyNumberFormat="1" applyFont="1" applyAlignment="1">
      <alignment horizontal="right"/>
    </xf>
    <xf numFmtId="0" fontId="41" fillId="16" borderId="0" xfId="0" applyFont="1" applyFill="1" applyBorder="1" applyAlignment="1">
      <alignment horizontal="left" indent="2"/>
    </xf>
    <xf numFmtId="171" fontId="0" fillId="16" borderId="0" xfId="9" applyNumberFormat="1" applyFont="1" applyFill="1"/>
    <xf numFmtId="171" fontId="38" fillId="16" borderId="0" xfId="9" applyNumberFormat="1" applyFont="1" applyFill="1" applyBorder="1"/>
    <xf numFmtId="171" fontId="4" fillId="16" borderId="0" xfId="9" applyNumberFormat="1" applyFont="1" applyFill="1"/>
    <xf numFmtId="171" fontId="40" fillId="16" borderId="0" xfId="9" applyNumberFormat="1" applyFont="1" applyFill="1" applyBorder="1"/>
    <xf numFmtId="171" fontId="40" fillId="16" borderId="0" xfId="9" applyNumberFormat="1" applyFont="1" applyFill="1"/>
    <xf numFmtId="171" fontId="38" fillId="16" borderId="0" xfId="9" applyNumberFormat="1" applyFont="1" applyFill="1"/>
    <xf numFmtId="0" fontId="0" fillId="16" borderId="0" xfId="0" applyFill="1"/>
    <xf numFmtId="165" fontId="14" fillId="5" borderId="0" xfId="4" applyNumberFormat="1" applyFont="1" applyFill="1" applyAlignment="1">
      <alignment horizontal="left"/>
    </xf>
    <xf numFmtId="165" fontId="7" fillId="5" borderId="0" xfId="4" applyNumberFormat="1" applyFont="1" applyFill="1" applyAlignment="1">
      <alignment horizontal="right"/>
    </xf>
    <xf numFmtId="9" fontId="7" fillId="5" borderId="0" xfId="3" applyFont="1" applyFill="1" applyAlignment="1">
      <alignment horizontal="right"/>
    </xf>
    <xf numFmtId="165" fontId="23" fillId="5" borderId="0" xfId="4" applyNumberFormat="1" applyFont="1" applyFill="1" applyAlignment="1">
      <alignment horizontal="right"/>
    </xf>
    <xf numFmtId="0" fontId="35" fillId="5" borderId="22" xfId="7" applyFont="1" applyFill="1" applyBorder="1" applyAlignment="1">
      <alignment horizontal="center"/>
    </xf>
    <xf numFmtId="0" fontId="35" fillId="5" borderId="13" xfId="7" applyFont="1" applyFill="1" applyBorder="1" applyAlignment="1">
      <alignment horizontal="center"/>
    </xf>
    <xf numFmtId="0" fontId="35" fillId="5" borderId="21" xfId="7" applyFont="1" applyFill="1" applyBorder="1" applyAlignment="1">
      <alignment horizontal="center"/>
    </xf>
  </cellXfs>
  <cellStyles count="10">
    <cellStyle name="Comma" xfId="9" builtinId="3"/>
    <cellStyle name="Currency 5" xfId="4" xr:uid="{611D58D4-8B45-4AFE-B1C8-F6B27100F794}"/>
    <cellStyle name="Normal" xfId="0" builtinId="0"/>
    <cellStyle name="Normal 11" xfId="5" xr:uid="{0C4B374A-5428-4D7D-9723-6A925F2D5B73}"/>
    <cellStyle name="Normal 12" xfId="2" xr:uid="{86E40264-498E-4DC6-BDD9-A3E9F074CE09}"/>
    <cellStyle name="Normal 13" xfId="7" xr:uid="{BF92019F-A8D5-482E-A9FD-88830DD48AC5}"/>
    <cellStyle name="Normal 2" xfId="1" xr:uid="{BF03C7A3-8490-49CB-A85E-42396EFD13DB}"/>
    <cellStyle name="Percent 2" xfId="6" xr:uid="{82BEE38D-0E62-4670-BA19-E43FBDC90D60}"/>
    <cellStyle name="Percent 7" xfId="3" xr:uid="{50B9ABC7-8211-43A6-ACED-0A92F04B50E5}"/>
    <cellStyle name="Percent 8" xfId="8" xr:uid="{DFCD9F46-6820-4F24-93B0-8E31933DB7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121497</xdr:colOff>
      <xdr:row>1</xdr:row>
      <xdr:rowOff>25823</xdr:rowOff>
    </xdr:from>
    <xdr:ext cx="1209040" cy="313745"/>
    <xdr:pic>
      <xdr:nvPicPr>
        <xdr:cNvPr id="2" name="Picture 1" descr="NCM-Logo-Horiz-Tagline-3c_Thumbs.png">
          <a:extLst>
            <a:ext uri="{FF2B5EF4-FFF2-40B4-BE49-F238E27FC236}">
              <a16:creationId xmlns:a16="http://schemas.microsoft.com/office/drawing/2014/main" id="{412942CB-07E1-4372-98EB-7647164BF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0997" y="187748"/>
          <a:ext cx="1209040" cy="313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alysis%20Team/Revenue/Projection%20Reports/2017/x2017%20Revenue%20Dashboard_Week%202'18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nalysis%20Team/Revenue/Projection%20Reports/2017/2017%20Revenue%20Dashboard_Week%2040.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nalysis%20Team/Revenue/Projection%20Reports/2017/2017%20Revenue%20Dashboard_Week%204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nalysis%20Team/Revenue/Projection%20Reports/2019/2019%20MSTR%20DASH/week%206/2019%20DIGmstrDash-%20wk%206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ers"/>
      <sheetName val="National"/>
      <sheetName val="Regional"/>
      <sheetName val="Online &amp; Mobile"/>
      <sheetName val="Online Data Input"/>
      <sheetName val="Validation"/>
      <sheetName val="Total Product"/>
      <sheetName val="Client Closed"/>
      <sheetName val="CTW"/>
      <sheetName val="BTWF"/>
      <sheetName val="Office Data"/>
      <sheetName val="NATL Proposals"/>
      <sheetName val="UP Tracker-dontuse"/>
      <sheetName val="Spot-CAT-DigRC Proposals"/>
      <sheetName val="High Level Nar"/>
      <sheetName val="Ver Notes"/>
      <sheetName val="PY"/>
      <sheetName val="Budget"/>
    </sheetNames>
    <sheetDataSet>
      <sheetData sheetId="0"/>
      <sheetData sheetId="1"/>
      <sheetData sheetId="2">
        <row r="12">
          <cell r="AF12">
            <v>30308386.675194666</v>
          </cell>
        </row>
      </sheetData>
      <sheetData sheetId="3"/>
      <sheetData sheetId="4"/>
      <sheetData sheetId="5"/>
      <sheetData sheetId="6"/>
      <sheetData sheetId="7">
        <row r="11">
          <cell r="H11">
            <v>-2290222.5030836668</v>
          </cell>
        </row>
      </sheetData>
      <sheetData sheetId="8"/>
      <sheetData sheetId="9"/>
      <sheetData sheetId="10">
        <row r="9">
          <cell r="B9"/>
          <cell r="C9" t="str">
            <v xml:space="preserve"> Q1_2017 YTD</v>
          </cell>
          <cell r="D9" t="str">
            <v xml:space="preserve"> Q2_2017 YTD</v>
          </cell>
          <cell r="E9" t="str">
            <v xml:space="preserve"> Q3_2017 YTD</v>
          </cell>
          <cell r="F9" t="str">
            <v xml:space="preserve"> Q4_2017 YTD</v>
          </cell>
          <cell r="G9" t="str">
            <v xml:space="preserve"> 2017 YTD</v>
          </cell>
        </row>
        <row r="10">
          <cell r="B10" t="str">
            <v>CHI</v>
          </cell>
          <cell r="C10">
            <v>5890059.3955240613</v>
          </cell>
          <cell r="D10">
            <v>10961746.698511064</v>
          </cell>
          <cell r="E10">
            <v>10047990.934096901</v>
          </cell>
          <cell r="F10">
            <v>9423829.7221214231</v>
          </cell>
          <cell r="G10">
            <v>36323626.750253454</v>
          </cell>
        </row>
        <row r="11">
          <cell r="B11" t="str">
            <v>DET</v>
          </cell>
          <cell r="C11">
            <v>50996.155333333329</v>
          </cell>
          <cell r="D11">
            <v>485670.51133333344</v>
          </cell>
          <cell r="E11">
            <v>3367000</v>
          </cell>
          <cell r="F11">
            <v>2864519.6861587232</v>
          </cell>
          <cell r="G11">
            <v>6768186.3528253902</v>
          </cell>
        </row>
        <row r="12">
          <cell r="B12" t="str">
            <v>LA</v>
          </cell>
          <cell r="C12">
            <v>14051876.773138374</v>
          </cell>
          <cell r="D12">
            <v>24646083.604449909</v>
          </cell>
          <cell r="E12">
            <v>31591902.427354276</v>
          </cell>
          <cell r="F12">
            <v>47416495.710506827</v>
          </cell>
          <cell r="G12">
            <v>117706358.51544939</v>
          </cell>
        </row>
        <row r="13">
          <cell r="B13" t="str">
            <v>NY</v>
          </cell>
          <cell r="C13">
            <v>19242698.023170684</v>
          </cell>
          <cell r="D13">
            <v>32566677.787968446</v>
          </cell>
          <cell r="E13">
            <v>35825905.137936532</v>
          </cell>
          <cell r="F13">
            <v>41508902.814524695</v>
          </cell>
          <cell r="G13">
            <v>129144183.76360036</v>
          </cell>
        </row>
        <row r="14">
          <cell r="B14" t="str">
            <v>N/A</v>
          </cell>
          <cell r="C14">
            <v>4771</v>
          </cell>
          <cell r="D14">
            <v>0</v>
          </cell>
          <cell r="E14">
            <v>0</v>
          </cell>
          <cell r="F14">
            <v>0</v>
          </cell>
          <cell r="G14">
            <v>4771</v>
          </cell>
        </row>
        <row r="15">
          <cell r="B15"/>
          <cell r="C15"/>
          <cell r="D15">
            <v>0</v>
          </cell>
          <cell r="E15">
            <v>0</v>
          </cell>
          <cell r="F15">
            <v>0</v>
          </cell>
          <cell r="G15"/>
        </row>
        <row r="16">
          <cell r="B16"/>
          <cell r="C16"/>
          <cell r="D16"/>
          <cell r="E16"/>
          <cell r="F16"/>
          <cell r="G16"/>
        </row>
        <row r="17">
          <cell r="B17"/>
          <cell r="C17"/>
          <cell r="D17"/>
          <cell r="E17"/>
          <cell r="F17"/>
          <cell r="G17"/>
        </row>
        <row r="18">
          <cell r="B18"/>
          <cell r="C18"/>
          <cell r="D18"/>
          <cell r="E18"/>
          <cell r="F18"/>
          <cell r="G18"/>
        </row>
        <row r="19">
          <cell r="B19" t="str">
            <v>TOTAL:</v>
          </cell>
          <cell r="C19">
            <v>39240401.347166449</v>
          </cell>
          <cell r="D19">
            <v>68660178.60226275</v>
          </cell>
          <cell r="E19">
            <v>80832798.499387711</v>
          </cell>
          <cell r="F19">
            <v>101213747.93331167</v>
          </cell>
          <cell r="G19">
            <v>289947126.3821286</v>
          </cell>
        </row>
        <row r="25">
          <cell r="B25"/>
          <cell r="C25" t="str">
            <v xml:space="preserve"> Q1_2017</v>
          </cell>
          <cell r="D25" t="str">
            <v xml:space="preserve"> Q2_2017</v>
          </cell>
          <cell r="E25" t="str">
            <v xml:space="preserve"> Q3_2017</v>
          </cell>
          <cell r="F25" t="str">
            <v xml:space="preserve"> Q4_2017</v>
          </cell>
          <cell r="G25">
            <v>2017</v>
          </cell>
        </row>
        <row r="26">
          <cell r="B26" t="str">
            <v>CHI</v>
          </cell>
          <cell r="C26">
            <v>6666148.0794624602</v>
          </cell>
          <cell r="D26">
            <v>11400344.932137597</v>
          </cell>
          <cell r="E26">
            <v>11005214.890250275</v>
          </cell>
          <cell r="F26">
            <v>12488488.583287569</v>
          </cell>
          <cell r="G26">
            <v>41560196.485137902</v>
          </cell>
        </row>
        <row r="27">
          <cell r="B27" t="str">
            <v>DET</v>
          </cell>
          <cell r="C27">
            <v>1177696.1424331344</v>
          </cell>
          <cell r="D27">
            <v>2014078.008610368</v>
          </cell>
          <cell r="E27">
            <v>1944271.1095521541</v>
          </cell>
          <cell r="F27">
            <v>2206318.3496733829</v>
          </cell>
          <cell r="G27">
            <v>7342363.6102690399</v>
          </cell>
        </row>
        <row r="28">
          <cell r="B28" t="str">
            <v>LA</v>
          </cell>
          <cell r="C28">
            <v>18649895.93617443</v>
          </cell>
          <cell r="D28">
            <v>31894768.025915865</v>
          </cell>
          <cell r="E28">
            <v>30789311.910238184</v>
          </cell>
          <cell r="F28">
            <v>34939069.714934491</v>
          </cell>
          <cell r="G28">
            <v>116273045.58726299</v>
          </cell>
        </row>
        <row r="29">
          <cell r="B29" t="str">
            <v>NY</v>
          </cell>
          <cell r="C29">
            <v>23727623.069458079</v>
          </cell>
          <cell r="D29">
            <v>40578619.644671947</v>
          </cell>
          <cell r="E29">
            <v>39172185.736279443</v>
          </cell>
          <cell r="F29">
            <v>44451780.29039111</v>
          </cell>
          <cell r="G29">
            <v>147930208.74080059</v>
          </cell>
        </row>
        <row r="30">
          <cell r="B30" t="str">
            <v>N/A</v>
          </cell>
          <cell r="C30">
            <v>6351.6529483902086</v>
          </cell>
          <cell r="D30">
            <v>10862.500148168952</v>
          </cell>
          <cell r="E30">
            <v>10486.011527509098</v>
          </cell>
          <cell r="F30">
            <v>11899.307423931738</v>
          </cell>
          <cell r="G30">
            <v>39599.472047999996</v>
          </cell>
        </row>
        <row r="31">
          <cell r="B31" t="str">
            <v>Make Good</v>
          </cell>
          <cell r="C31"/>
          <cell r="D31"/>
          <cell r="E31"/>
          <cell r="F31"/>
          <cell r="G31">
            <v>0</v>
          </cell>
        </row>
        <row r="32">
          <cell r="B32"/>
          <cell r="C32"/>
          <cell r="D32"/>
          <cell r="E32"/>
          <cell r="F32"/>
          <cell r="G32"/>
        </row>
        <row r="33">
          <cell r="B33"/>
          <cell r="C33"/>
          <cell r="D33"/>
          <cell r="E33"/>
          <cell r="F33"/>
          <cell r="G33"/>
        </row>
        <row r="34">
          <cell r="B34"/>
          <cell r="C34"/>
          <cell r="D34"/>
          <cell r="E34"/>
          <cell r="F34"/>
          <cell r="G34"/>
        </row>
        <row r="35">
          <cell r="B35"/>
          <cell r="C35"/>
          <cell r="D35"/>
          <cell r="E35"/>
          <cell r="F35"/>
          <cell r="G35"/>
        </row>
        <row r="36">
          <cell r="B36" t="str">
            <v>TOTAL:</v>
          </cell>
          <cell r="C36">
            <v>50227714.88047649</v>
          </cell>
          <cell r="D36">
            <v>85898673.111483946</v>
          </cell>
          <cell r="E36">
            <v>82921469.657847568</v>
          </cell>
          <cell r="F36">
            <v>94097556.245710477</v>
          </cell>
          <cell r="G36">
            <v>313145413.89551848</v>
          </cell>
        </row>
        <row r="42">
          <cell r="B42"/>
          <cell r="C42" t="str">
            <v xml:space="preserve"> Q1_2016 Final</v>
          </cell>
          <cell r="D42" t="str">
            <v xml:space="preserve"> Q2_2016 Final</v>
          </cell>
          <cell r="E42" t="str">
            <v xml:space="preserve"> Q3_2016 Final</v>
          </cell>
          <cell r="F42" t="str">
            <v xml:space="preserve"> Q4_2016 Final</v>
          </cell>
          <cell r="G42" t="str">
            <v>2016 FINAL</v>
          </cell>
        </row>
        <row r="43">
          <cell r="B43" t="str">
            <v>CHI</v>
          </cell>
          <cell r="C43">
            <v>4191126.6697407304</v>
          </cell>
          <cell r="D43">
            <v>12214159.111488244</v>
          </cell>
          <cell r="E43">
            <v>12324629.841515515</v>
          </cell>
          <cell r="F43">
            <v>10952858.434983423</v>
          </cell>
          <cell r="G43">
            <v>39682774.057727911</v>
          </cell>
        </row>
        <row r="44">
          <cell r="B44" t="str">
            <v>DET</v>
          </cell>
          <cell r="C44">
            <v>555433.63490614877</v>
          </cell>
          <cell r="D44">
            <v>2240795.1311488533</v>
          </cell>
          <cell r="E44">
            <v>3170437.9106116635</v>
          </cell>
          <cell r="F44">
            <v>1183333.3333333333</v>
          </cell>
          <cell r="G44">
            <v>7150000.0099999988</v>
          </cell>
        </row>
        <row r="45">
          <cell r="B45" t="str">
            <v>LA</v>
          </cell>
          <cell r="C45">
            <v>18009064.706744753</v>
          </cell>
          <cell r="D45">
            <v>28114924.209995754</v>
          </cell>
          <cell r="E45">
            <v>29948637.152304776</v>
          </cell>
          <cell r="F45">
            <v>35327552.254725575</v>
          </cell>
          <cell r="G45">
            <v>111400178.32377085</v>
          </cell>
        </row>
        <row r="46">
          <cell r="B46" t="str">
            <v>NY</v>
          </cell>
          <cell r="C46">
            <v>24143813.749203753</v>
          </cell>
          <cell r="D46">
            <v>40226753.722410746</v>
          </cell>
          <cell r="E46">
            <v>33389785.963405456</v>
          </cell>
          <cell r="F46">
            <v>48909408.262702808</v>
          </cell>
          <cell r="G46">
            <v>146669761.69772276</v>
          </cell>
        </row>
        <row r="47">
          <cell r="B47" t="str">
            <v>N/A</v>
          </cell>
          <cell r="C47">
            <v>14686</v>
          </cell>
          <cell r="D47">
            <v>156</v>
          </cell>
          <cell r="E47">
            <v>0</v>
          </cell>
          <cell r="F47">
            <v>23720</v>
          </cell>
          <cell r="G47">
            <v>38562</v>
          </cell>
        </row>
        <row r="48">
          <cell r="B48"/>
          <cell r="C48"/>
          <cell r="D48"/>
          <cell r="E48"/>
          <cell r="F48"/>
          <cell r="G48"/>
        </row>
        <row r="49">
          <cell r="B49"/>
          <cell r="C49"/>
          <cell r="D49"/>
          <cell r="E49"/>
          <cell r="F49"/>
          <cell r="G49"/>
        </row>
        <row r="50">
          <cell r="B50"/>
          <cell r="C50"/>
          <cell r="D50"/>
          <cell r="E50"/>
          <cell r="F50"/>
          <cell r="G50"/>
        </row>
        <row r="51">
          <cell r="B51"/>
          <cell r="C51"/>
          <cell r="D51"/>
          <cell r="E51"/>
          <cell r="F51"/>
          <cell r="G51"/>
        </row>
        <row r="52">
          <cell r="B52" t="str">
            <v>TOTAL:</v>
          </cell>
          <cell r="C52">
            <v>46914124.760595381</v>
          </cell>
          <cell r="D52">
            <v>82796788.175043598</v>
          </cell>
          <cell r="E52">
            <v>78833490.867837414</v>
          </cell>
          <cell r="F52">
            <v>96396872.285745144</v>
          </cell>
          <cell r="G52">
            <v>304941276.08922148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ers"/>
      <sheetName val="National"/>
      <sheetName val="Regional"/>
      <sheetName val="Online &amp; Mobile"/>
      <sheetName val="Online Data Input"/>
      <sheetName val="Validation"/>
      <sheetName val="Total Product"/>
      <sheetName val="Client Closed"/>
      <sheetName val="CTW"/>
      <sheetName val="BTWF"/>
      <sheetName val="Office Data"/>
      <sheetName val="NATL Proposals"/>
      <sheetName val="UP Tracker-dontuse"/>
      <sheetName val="Spot-CAT-DigRC Proposals"/>
      <sheetName val="High Level Nar"/>
      <sheetName val="Ver Notes"/>
      <sheetName val="PY"/>
      <sheetName val="Budg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9">
          <cell r="B9"/>
          <cell r="C9" t="str">
            <v xml:space="preserve"> Q1_2017 YTD</v>
          </cell>
          <cell r="D9" t="str">
            <v xml:space="preserve"> Q2_2017 YTD</v>
          </cell>
          <cell r="E9" t="str">
            <v xml:space="preserve"> Q3_2017 YTD</v>
          </cell>
          <cell r="F9" t="str">
            <v xml:space="preserve"> Q4_2017 YTD</v>
          </cell>
          <cell r="G9" t="str">
            <v xml:space="preserve"> 2017 YTD</v>
          </cell>
        </row>
        <row r="10">
          <cell r="B10" t="str">
            <v>CHI</v>
          </cell>
          <cell r="C10">
            <v>5890059.3955240613</v>
          </cell>
          <cell r="D10">
            <v>10961746.698511064</v>
          </cell>
          <cell r="E10">
            <v>10047990.934096901</v>
          </cell>
          <cell r="F10">
            <v>5120995.4106938252</v>
          </cell>
          <cell r="G10">
            <v>32020792.438825853</v>
          </cell>
        </row>
        <row r="11">
          <cell r="B11" t="str">
            <v>DET</v>
          </cell>
          <cell r="C11">
            <v>50996.155333333329</v>
          </cell>
          <cell r="D11">
            <v>485670.51133333344</v>
          </cell>
          <cell r="E11">
            <v>3367000</v>
          </cell>
          <cell r="F11">
            <v>2000000.3528253899</v>
          </cell>
          <cell r="G11">
            <v>5903667.0194920572</v>
          </cell>
        </row>
        <row r="12">
          <cell r="B12" t="str">
            <v>LA</v>
          </cell>
          <cell r="C12">
            <v>14051876.773138374</v>
          </cell>
          <cell r="D12">
            <v>24646083.604449909</v>
          </cell>
          <cell r="E12">
            <v>31655450.830384277</v>
          </cell>
          <cell r="F12">
            <v>31101093.505092684</v>
          </cell>
          <cell r="G12">
            <v>101454504.71306524</v>
          </cell>
        </row>
        <row r="13">
          <cell r="B13" t="str">
            <v>NY</v>
          </cell>
          <cell r="C13">
            <v>19242698.023170684</v>
          </cell>
          <cell r="D13">
            <v>32566677.787968446</v>
          </cell>
          <cell r="E13">
            <v>35825905.137936532</v>
          </cell>
          <cell r="F13">
            <v>28773658.87855573</v>
          </cell>
          <cell r="G13">
            <v>116408939.8276314</v>
          </cell>
        </row>
        <row r="14">
          <cell r="B14" t="str">
            <v>N/A</v>
          </cell>
          <cell r="C14">
            <v>4771</v>
          </cell>
          <cell r="D14">
            <v>0</v>
          </cell>
          <cell r="E14">
            <v>0</v>
          </cell>
          <cell r="F14">
            <v>0</v>
          </cell>
          <cell r="G14">
            <v>4771</v>
          </cell>
        </row>
        <row r="15">
          <cell r="B15"/>
          <cell r="C15"/>
          <cell r="D15">
            <v>0</v>
          </cell>
          <cell r="E15">
            <v>0</v>
          </cell>
          <cell r="F15">
            <v>0</v>
          </cell>
          <cell r="G15"/>
        </row>
        <row r="16">
          <cell r="B16"/>
          <cell r="C16"/>
          <cell r="D16"/>
          <cell r="E16"/>
          <cell r="F16"/>
          <cell r="G16"/>
        </row>
        <row r="17">
          <cell r="B17"/>
          <cell r="C17"/>
          <cell r="D17"/>
          <cell r="E17"/>
          <cell r="F17"/>
          <cell r="G17"/>
        </row>
        <row r="18">
          <cell r="B18"/>
          <cell r="C18"/>
          <cell r="D18"/>
          <cell r="E18"/>
          <cell r="F18"/>
          <cell r="G18"/>
        </row>
        <row r="19">
          <cell r="B19" t="str">
            <v>TOTAL:</v>
          </cell>
          <cell r="C19">
            <v>39240401.347166449</v>
          </cell>
          <cell r="D19">
            <v>68660178.60226275</v>
          </cell>
          <cell r="E19">
            <v>80896346.902417719</v>
          </cell>
          <cell r="F19">
            <v>66995748.14716763</v>
          </cell>
          <cell r="G19">
            <v>255792674.99901456</v>
          </cell>
        </row>
        <row r="25">
          <cell r="B25"/>
          <cell r="C25" t="str">
            <v xml:space="preserve"> Q1_2017</v>
          </cell>
          <cell r="D25" t="str">
            <v xml:space="preserve"> Q2_2017</v>
          </cell>
          <cell r="E25" t="str">
            <v xml:space="preserve"> Q3_2017</v>
          </cell>
          <cell r="F25" t="str">
            <v xml:space="preserve"> Q4_2017</v>
          </cell>
          <cell r="G25">
            <v>2017</v>
          </cell>
        </row>
        <row r="26">
          <cell r="B26" t="str">
            <v>CHI</v>
          </cell>
          <cell r="C26">
            <v>6666148.0907046646</v>
          </cell>
          <cell r="D26">
            <v>11400344.951363845</v>
          </cell>
          <cell r="E26">
            <v>11005214.90881015</v>
          </cell>
          <cell r="F26">
            <v>12488488.604348926</v>
          </cell>
          <cell r="G26">
            <v>41560196.555227585</v>
          </cell>
        </row>
        <row r="27">
          <cell r="B27" t="str">
            <v>DET</v>
          </cell>
          <cell r="C27">
            <v>1177696.1424331344</v>
          </cell>
          <cell r="D27">
            <v>2014078.008610368</v>
          </cell>
          <cell r="E27">
            <v>1944271.1095521541</v>
          </cell>
          <cell r="F27">
            <v>2206318.3496733829</v>
          </cell>
          <cell r="G27">
            <v>7342363.6102690399</v>
          </cell>
        </row>
        <row r="28">
          <cell r="B28" t="str">
            <v>LA</v>
          </cell>
          <cell r="C28">
            <v>18655729.521198284</v>
          </cell>
          <cell r="D28">
            <v>31904744.534188733</v>
          </cell>
          <cell r="E28">
            <v>30798942.637909215</v>
          </cell>
          <cell r="F28">
            <v>34949998.464056417</v>
          </cell>
          <cell r="G28">
            <v>116309415.15735266</v>
          </cell>
        </row>
        <row r="29">
          <cell r="B29" t="str">
            <v>NY</v>
          </cell>
          <cell r="C29">
            <v>23721789.506918631</v>
          </cell>
          <cell r="D29">
            <v>40568643.174851574</v>
          </cell>
          <cell r="E29">
            <v>39162555.045728154</v>
          </cell>
          <cell r="F29">
            <v>44440851.583391897</v>
          </cell>
          <cell r="G29">
            <v>147893839.31089026</v>
          </cell>
        </row>
        <row r="30">
          <cell r="B30" t="str">
            <v>N/A</v>
          </cell>
          <cell r="C30">
            <v>6351.6529483902086</v>
          </cell>
          <cell r="D30">
            <v>10862.500148168952</v>
          </cell>
          <cell r="E30">
            <v>10486.011527509098</v>
          </cell>
          <cell r="F30">
            <v>11899.307423931738</v>
          </cell>
          <cell r="G30">
            <v>39599.472047999996</v>
          </cell>
        </row>
        <row r="31">
          <cell r="B31" t="str">
            <v>Make Good</v>
          </cell>
          <cell r="C31"/>
          <cell r="D31"/>
          <cell r="E31"/>
          <cell r="F31"/>
          <cell r="G31">
            <v>0</v>
          </cell>
        </row>
        <row r="32">
          <cell r="B32"/>
          <cell r="C32"/>
          <cell r="D32"/>
          <cell r="E32"/>
          <cell r="F32"/>
          <cell r="G32"/>
        </row>
        <row r="33">
          <cell r="B33"/>
          <cell r="C33"/>
          <cell r="D33"/>
          <cell r="E33"/>
          <cell r="F33"/>
          <cell r="G33"/>
        </row>
        <row r="34">
          <cell r="B34"/>
          <cell r="C34"/>
          <cell r="D34"/>
          <cell r="E34"/>
          <cell r="F34"/>
          <cell r="G34"/>
        </row>
        <row r="35">
          <cell r="B35"/>
          <cell r="C35"/>
          <cell r="D35"/>
          <cell r="E35"/>
          <cell r="F35"/>
          <cell r="G35"/>
        </row>
        <row r="36">
          <cell r="B36" t="str">
            <v>TOTAL:</v>
          </cell>
          <cell r="C36">
            <v>50227714.9142031</v>
          </cell>
          <cell r="D36">
            <v>85898673.169162676</v>
          </cell>
          <cell r="E36">
            <v>82921469.713527173</v>
          </cell>
          <cell r="F36">
            <v>94097556.30889456</v>
          </cell>
          <cell r="G36">
            <v>313145414.10578752</v>
          </cell>
        </row>
        <row r="42">
          <cell r="B42"/>
          <cell r="C42" t="str">
            <v xml:space="preserve"> Q1_2016 Final</v>
          </cell>
          <cell r="D42" t="str">
            <v xml:space="preserve"> Q2_2016 Final</v>
          </cell>
          <cell r="E42" t="str">
            <v xml:space="preserve"> Q3_2016 Final</v>
          </cell>
          <cell r="F42" t="str">
            <v xml:space="preserve"> Q4_2016 Final</v>
          </cell>
          <cell r="G42" t="str">
            <v>2016 FINAL</v>
          </cell>
        </row>
        <row r="43">
          <cell r="B43" t="str">
            <v>CHI</v>
          </cell>
          <cell r="C43">
            <v>4191126.6697407304</v>
          </cell>
          <cell r="D43">
            <v>12214159.111488244</v>
          </cell>
          <cell r="E43">
            <v>12324629.841515515</v>
          </cell>
          <cell r="F43">
            <v>10952858.434983423</v>
          </cell>
          <cell r="G43">
            <v>39682774.057727911</v>
          </cell>
        </row>
        <row r="44">
          <cell r="B44" t="str">
            <v>DET</v>
          </cell>
          <cell r="C44">
            <v>555433.63490614877</v>
          </cell>
          <cell r="D44">
            <v>2240795.1311488533</v>
          </cell>
          <cell r="E44">
            <v>3170437.9106116635</v>
          </cell>
          <cell r="F44">
            <v>1183333.3333333333</v>
          </cell>
          <cell r="G44">
            <v>7150000.0099999988</v>
          </cell>
        </row>
        <row r="45">
          <cell r="B45" t="str">
            <v>LA</v>
          </cell>
          <cell r="C45">
            <v>18009064.706744753</v>
          </cell>
          <cell r="D45">
            <v>28114924.209995754</v>
          </cell>
          <cell r="E45">
            <v>29948637.152304776</v>
          </cell>
          <cell r="F45">
            <v>35327552.254725575</v>
          </cell>
          <cell r="G45">
            <v>111400178.32377085</v>
          </cell>
        </row>
        <row r="46">
          <cell r="B46" t="str">
            <v>NY</v>
          </cell>
          <cell r="C46">
            <v>24143813.749203753</v>
          </cell>
          <cell r="D46">
            <v>40226753.722410746</v>
          </cell>
          <cell r="E46">
            <v>33389785.963405456</v>
          </cell>
          <cell r="F46">
            <v>48909408.262702808</v>
          </cell>
          <cell r="G46">
            <v>146669761.69772276</v>
          </cell>
        </row>
        <row r="47">
          <cell r="B47" t="str">
            <v>N/A</v>
          </cell>
          <cell r="C47">
            <v>14686</v>
          </cell>
          <cell r="D47">
            <v>156</v>
          </cell>
          <cell r="E47">
            <v>0</v>
          </cell>
          <cell r="F47">
            <v>23720</v>
          </cell>
          <cell r="G47">
            <v>38562</v>
          </cell>
        </row>
        <row r="48">
          <cell r="B48"/>
          <cell r="C48"/>
          <cell r="D48"/>
          <cell r="E48"/>
          <cell r="F48"/>
          <cell r="G48"/>
        </row>
        <row r="49">
          <cell r="B49"/>
          <cell r="C49"/>
          <cell r="D49"/>
          <cell r="E49"/>
          <cell r="F49"/>
          <cell r="G49"/>
        </row>
        <row r="50">
          <cell r="B50"/>
          <cell r="C50"/>
          <cell r="D50"/>
          <cell r="E50"/>
          <cell r="F50"/>
          <cell r="G50"/>
        </row>
        <row r="51">
          <cell r="B51"/>
          <cell r="C51"/>
          <cell r="D51"/>
          <cell r="E51"/>
          <cell r="F51"/>
          <cell r="G51"/>
        </row>
        <row r="52">
          <cell r="B52" t="str">
            <v>TOTAL:</v>
          </cell>
          <cell r="C52">
            <v>46914124.760595381</v>
          </cell>
          <cell r="D52">
            <v>82796788.175043598</v>
          </cell>
          <cell r="E52">
            <v>78833490.867837414</v>
          </cell>
          <cell r="F52">
            <v>96396872.285745144</v>
          </cell>
          <cell r="G52">
            <v>304941276.08922148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ers"/>
      <sheetName val="National"/>
      <sheetName val="Regional"/>
      <sheetName val="Online &amp; Mobile"/>
      <sheetName val="Online Data Input"/>
      <sheetName val="Validation"/>
      <sheetName val="Total Product"/>
      <sheetName val="Client Closed"/>
      <sheetName val="CTW"/>
      <sheetName val="BTWF"/>
      <sheetName val="Office Data"/>
      <sheetName val="NATL Proposals"/>
      <sheetName val="UP Tracker-dontuse"/>
      <sheetName val="Spot-CAT-DigRC Proposals"/>
      <sheetName val="High Level Nar"/>
      <sheetName val="Ver Notes"/>
      <sheetName val="PY"/>
      <sheetName val="Budg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9">
          <cell r="B9"/>
          <cell r="C9" t="str">
            <v xml:space="preserve"> Q1_2017 YTD</v>
          </cell>
          <cell r="D9" t="str">
            <v xml:space="preserve"> Q2_2017 YTD</v>
          </cell>
          <cell r="E9" t="str">
            <v xml:space="preserve"> Q3_2017 YTD</v>
          </cell>
          <cell r="F9" t="str">
            <v xml:space="preserve"> Q4_2017 YTD</v>
          </cell>
          <cell r="G9" t="str">
            <v xml:space="preserve"> 2017 YTD</v>
          </cell>
        </row>
        <row r="10">
          <cell r="B10" t="str">
            <v>CHI</v>
          </cell>
          <cell r="C10">
            <v>5890059.3955240613</v>
          </cell>
          <cell r="D10">
            <v>10961746.698511064</v>
          </cell>
          <cell r="E10">
            <v>10047990.934096901</v>
          </cell>
          <cell r="F10">
            <v>9099239.7221214231</v>
          </cell>
          <cell r="G10">
            <v>35999036.750253454</v>
          </cell>
        </row>
        <row r="11">
          <cell r="B11" t="str">
            <v>DET</v>
          </cell>
          <cell r="C11">
            <v>50996.155333333329</v>
          </cell>
          <cell r="D11">
            <v>485670.51133333344</v>
          </cell>
          <cell r="E11">
            <v>3367000</v>
          </cell>
          <cell r="F11">
            <v>2864519.6861587232</v>
          </cell>
          <cell r="G11">
            <v>6768186.3528253902</v>
          </cell>
        </row>
        <row r="12">
          <cell r="B12" t="str">
            <v>LA</v>
          </cell>
          <cell r="C12">
            <v>14051876.773138374</v>
          </cell>
          <cell r="D12">
            <v>24646083.604449909</v>
          </cell>
          <cell r="E12">
            <v>31591902.427354276</v>
          </cell>
          <cell r="F12">
            <v>43858364.614870101</v>
          </cell>
          <cell r="G12">
            <v>114148227.41981266</v>
          </cell>
        </row>
        <row r="13">
          <cell r="B13" t="str">
            <v>NY</v>
          </cell>
          <cell r="C13">
            <v>19242698.023170684</v>
          </cell>
          <cell r="D13">
            <v>32566677.787968446</v>
          </cell>
          <cell r="E13">
            <v>35825905.137936532</v>
          </cell>
          <cell r="F13">
            <v>41199316.448524512</v>
          </cell>
          <cell r="G13">
            <v>128834597.39760017</v>
          </cell>
        </row>
        <row r="14">
          <cell r="B14" t="str">
            <v>N/A</v>
          </cell>
          <cell r="C14">
            <v>4771</v>
          </cell>
          <cell r="D14">
            <v>0</v>
          </cell>
          <cell r="E14">
            <v>0</v>
          </cell>
          <cell r="F14">
            <v>0</v>
          </cell>
          <cell r="G14">
            <v>4771</v>
          </cell>
        </row>
        <row r="15">
          <cell r="B15"/>
          <cell r="C15"/>
          <cell r="D15">
            <v>0</v>
          </cell>
          <cell r="E15">
            <v>0</v>
          </cell>
          <cell r="F15">
            <v>0</v>
          </cell>
          <cell r="G15"/>
        </row>
        <row r="16">
          <cell r="B16"/>
          <cell r="C16"/>
          <cell r="D16"/>
          <cell r="E16"/>
          <cell r="F16"/>
          <cell r="G16"/>
        </row>
        <row r="17">
          <cell r="B17"/>
          <cell r="C17"/>
          <cell r="D17"/>
          <cell r="E17"/>
          <cell r="F17"/>
          <cell r="G17"/>
        </row>
        <row r="18">
          <cell r="B18"/>
          <cell r="C18"/>
          <cell r="D18"/>
          <cell r="E18"/>
          <cell r="F18"/>
          <cell r="G18"/>
        </row>
        <row r="19">
          <cell r="B19" t="str">
            <v>TOTAL:</v>
          </cell>
          <cell r="C19">
            <v>39240401.347166449</v>
          </cell>
          <cell r="D19">
            <v>68660178.60226275</v>
          </cell>
          <cell r="E19">
            <v>80832798.499387711</v>
          </cell>
          <cell r="F19">
            <v>97021440.47167477</v>
          </cell>
          <cell r="G19">
            <v>285754818.9204917</v>
          </cell>
        </row>
        <row r="25">
          <cell r="B25"/>
          <cell r="C25" t="str">
            <v xml:space="preserve"> Q1_2017</v>
          </cell>
          <cell r="D25" t="str">
            <v xml:space="preserve"> Q2_2017</v>
          </cell>
          <cell r="E25" t="str">
            <v xml:space="preserve"> Q3_2017</v>
          </cell>
          <cell r="F25" t="str">
            <v xml:space="preserve"> Q4_2017</v>
          </cell>
          <cell r="G25">
            <v>2017</v>
          </cell>
        </row>
        <row r="26">
          <cell r="B26" t="str">
            <v>CHI</v>
          </cell>
          <cell r="C26">
            <v>6666148.0794624602</v>
          </cell>
          <cell r="D26">
            <v>11400344.932137597</v>
          </cell>
          <cell r="E26">
            <v>11005214.890250275</v>
          </cell>
          <cell r="F26">
            <v>12488488.583287569</v>
          </cell>
          <cell r="G26">
            <v>41560196.485137902</v>
          </cell>
        </row>
        <row r="27">
          <cell r="B27" t="str">
            <v>DET</v>
          </cell>
          <cell r="C27">
            <v>1177696.1424331344</v>
          </cell>
          <cell r="D27">
            <v>2014078.008610368</v>
          </cell>
          <cell r="E27">
            <v>1944271.1095521541</v>
          </cell>
          <cell r="F27">
            <v>2206318.3496733829</v>
          </cell>
          <cell r="G27">
            <v>7342363.6102690399</v>
          </cell>
        </row>
        <row r="28">
          <cell r="B28" t="str">
            <v>LA</v>
          </cell>
          <cell r="C28">
            <v>18649895.93617443</v>
          </cell>
          <cell r="D28">
            <v>31894768.025915865</v>
          </cell>
          <cell r="E28">
            <v>30789311.910238184</v>
          </cell>
          <cell r="F28">
            <v>34939069.714934491</v>
          </cell>
          <cell r="G28">
            <v>116273045.58726299</v>
          </cell>
        </row>
        <row r="29">
          <cell r="B29" t="str">
            <v>NY</v>
          </cell>
          <cell r="C29">
            <v>23727623.069458079</v>
          </cell>
          <cell r="D29">
            <v>40578619.644671947</v>
          </cell>
          <cell r="E29">
            <v>39172185.736279443</v>
          </cell>
          <cell r="F29">
            <v>44451780.29039111</v>
          </cell>
          <cell r="G29">
            <v>147930208.74080059</v>
          </cell>
        </row>
        <row r="30">
          <cell r="B30" t="str">
            <v>N/A</v>
          </cell>
          <cell r="C30">
            <v>6351.6529483902086</v>
          </cell>
          <cell r="D30">
            <v>10862.500148168952</v>
          </cell>
          <cell r="E30">
            <v>10486.011527509098</v>
          </cell>
          <cell r="F30">
            <v>11899.307423931738</v>
          </cell>
          <cell r="G30">
            <v>39599.472047999996</v>
          </cell>
        </row>
        <row r="31">
          <cell r="B31" t="str">
            <v>Make Good</v>
          </cell>
          <cell r="C31"/>
          <cell r="D31"/>
          <cell r="E31"/>
          <cell r="F31"/>
          <cell r="G31">
            <v>0</v>
          </cell>
        </row>
        <row r="32">
          <cell r="B32"/>
          <cell r="C32"/>
          <cell r="D32"/>
          <cell r="E32"/>
          <cell r="F32"/>
          <cell r="G32"/>
        </row>
        <row r="33">
          <cell r="B33"/>
          <cell r="C33"/>
          <cell r="D33"/>
          <cell r="E33"/>
          <cell r="F33"/>
          <cell r="G33"/>
        </row>
        <row r="34">
          <cell r="B34"/>
          <cell r="C34"/>
          <cell r="D34"/>
          <cell r="E34"/>
          <cell r="F34"/>
          <cell r="G34"/>
        </row>
        <row r="35">
          <cell r="B35"/>
          <cell r="C35"/>
          <cell r="D35"/>
          <cell r="E35"/>
          <cell r="F35"/>
          <cell r="G35"/>
        </row>
        <row r="36">
          <cell r="B36" t="str">
            <v>TOTAL:</v>
          </cell>
          <cell r="C36">
            <v>50227714.88047649</v>
          </cell>
          <cell r="D36">
            <v>85898673.111483946</v>
          </cell>
          <cell r="E36">
            <v>82921469.657847568</v>
          </cell>
          <cell r="F36">
            <v>94097556.245710477</v>
          </cell>
          <cell r="G36">
            <v>313145413.89551848</v>
          </cell>
        </row>
        <row r="42">
          <cell r="B42"/>
          <cell r="C42" t="str">
            <v xml:space="preserve"> Q1_2016 Final</v>
          </cell>
          <cell r="D42" t="str">
            <v xml:space="preserve"> Q2_2016 Final</v>
          </cell>
          <cell r="E42" t="str">
            <v xml:space="preserve"> Q3_2016 Final</v>
          </cell>
          <cell r="F42" t="str">
            <v xml:space="preserve"> Q4_2016 Final</v>
          </cell>
          <cell r="G42" t="str">
            <v>2016 FINAL</v>
          </cell>
        </row>
        <row r="43">
          <cell r="B43" t="str">
            <v>CHI</v>
          </cell>
          <cell r="C43">
            <v>4191126.6697407304</v>
          </cell>
          <cell r="D43">
            <v>12214159.111488244</v>
          </cell>
          <cell r="E43">
            <v>12324629.841515515</v>
          </cell>
          <cell r="F43">
            <v>10952858.434983423</v>
          </cell>
          <cell r="G43">
            <v>39682774.057727911</v>
          </cell>
        </row>
        <row r="44">
          <cell r="B44" t="str">
            <v>DET</v>
          </cell>
          <cell r="C44">
            <v>555433.63490614877</v>
          </cell>
          <cell r="D44">
            <v>2240795.1311488533</v>
          </cell>
          <cell r="E44">
            <v>3170437.9106116635</v>
          </cell>
          <cell r="F44">
            <v>1183333.3333333333</v>
          </cell>
          <cell r="G44">
            <v>7150000.0099999988</v>
          </cell>
        </row>
        <row r="45">
          <cell r="B45" t="str">
            <v>LA</v>
          </cell>
          <cell r="C45">
            <v>18009064.706744753</v>
          </cell>
          <cell r="D45">
            <v>28114924.209995754</v>
          </cell>
          <cell r="E45">
            <v>29948637.152304776</v>
          </cell>
          <cell r="F45">
            <v>35327552.254725575</v>
          </cell>
          <cell r="G45">
            <v>111400178.32377085</v>
          </cell>
        </row>
        <row r="46">
          <cell r="B46" t="str">
            <v>NY</v>
          </cell>
          <cell r="C46">
            <v>24143813.749203753</v>
          </cell>
          <cell r="D46">
            <v>40226753.722410746</v>
          </cell>
          <cell r="E46">
            <v>33389785.963405456</v>
          </cell>
          <cell r="F46">
            <v>48909408.262702808</v>
          </cell>
          <cell r="G46">
            <v>146669761.69772276</v>
          </cell>
        </row>
        <row r="47">
          <cell r="B47" t="str">
            <v>N/A</v>
          </cell>
          <cell r="C47">
            <v>14686</v>
          </cell>
          <cell r="D47">
            <v>156</v>
          </cell>
          <cell r="E47">
            <v>0</v>
          </cell>
          <cell r="F47">
            <v>23720</v>
          </cell>
          <cell r="G47">
            <v>38562</v>
          </cell>
        </row>
        <row r="48">
          <cell r="B48"/>
          <cell r="C48"/>
          <cell r="D48"/>
          <cell r="E48"/>
          <cell r="F48"/>
          <cell r="G48"/>
        </row>
        <row r="49">
          <cell r="B49"/>
          <cell r="C49"/>
          <cell r="D49"/>
          <cell r="E49"/>
          <cell r="F49"/>
          <cell r="G49"/>
        </row>
        <row r="50">
          <cell r="B50"/>
          <cell r="C50"/>
          <cell r="D50"/>
          <cell r="E50"/>
          <cell r="F50"/>
          <cell r="G50"/>
        </row>
        <row r="51">
          <cell r="B51"/>
          <cell r="C51"/>
          <cell r="D51"/>
          <cell r="E51"/>
          <cell r="F51"/>
          <cell r="G51"/>
        </row>
        <row r="52">
          <cell r="B52" t="str">
            <v>TOTAL:</v>
          </cell>
          <cell r="C52">
            <v>46914124.760595381</v>
          </cell>
          <cell r="D52">
            <v>82796788.175043598</v>
          </cell>
          <cell r="E52">
            <v>78833490.867837414</v>
          </cell>
          <cell r="F52">
            <v>96396872.285745144</v>
          </cell>
          <cell r="G52">
            <v>304941276.08922148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RL"/>
      <sheetName val="Online Data Input"/>
      <sheetName val="Digital "/>
      <sheetName val="Prior YR"/>
      <sheetName val="Closed STLY 2018"/>
      <sheetName val="Budget"/>
    </sheetNames>
    <sheetDataSet>
      <sheetData sheetId="0"/>
      <sheetData sheetId="1"/>
      <sheetData sheetId="2">
        <row r="10">
          <cell r="C10">
            <v>682.20641000000001</v>
          </cell>
        </row>
        <row r="11">
          <cell r="C11">
            <v>730.22372615710253</v>
          </cell>
        </row>
        <row r="12">
          <cell r="C12">
            <v>144.99143522388061</v>
          </cell>
        </row>
        <row r="16">
          <cell r="C16">
            <v>314.21428571428572</v>
          </cell>
        </row>
        <row r="17">
          <cell r="C17">
            <v>535.7085574412348</v>
          </cell>
        </row>
        <row r="18">
          <cell r="C18">
            <v>3.9084776119402989E-2</v>
          </cell>
        </row>
        <row r="22">
          <cell r="C22">
            <v>522.28571428571422</v>
          </cell>
        </row>
        <row r="23">
          <cell r="C23">
            <v>196.94777047881379</v>
          </cell>
        </row>
        <row r="24">
          <cell r="C24">
            <v>0</v>
          </cell>
        </row>
        <row r="28">
          <cell r="C28">
            <v>250</v>
          </cell>
        </row>
        <row r="29">
          <cell r="C29">
            <v>73.769448033134012</v>
          </cell>
        </row>
        <row r="30">
          <cell r="C30">
            <v>0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EEF3D-1AAD-47B1-B87C-1DB6652A6FBD}">
  <sheetPr codeName="Sheet1">
    <tabColor rgb="FFC00000"/>
  </sheetPr>
  <dimension ref="A4:H370"/>
  <sheetViews>
    <sheetView workbookViewId="0">
      <selection activeCell="B7" sqref="B7"/>
    </sheetView>
  </sheetViews>
  <sheetFormatPr defaultColWidth="9.44140625" defaultRowHeight="13.2" x14ac:dyDescent="0.25"/>
  <cols>
    <col min="1" max="1" width="14.5546875" style="1" bestFit="1" customWidth="1"/>
    <col min="2" max="2" width="12.5546875" style="1" bestFit="1" customWidth="1"/>
    <col min="3" max="7" width="9.44140625" style="1"/>
    <col min="8" max="8" width="11.44140625" style="2" bestFit="1" customWidth="1"/>
    <col min="9" max="16384" width="9.44140625" style="1"/>
  </cols>
  <sheetData>
    <row r="4" spans="1:8" ht="14.4" x14ac:dyDescent="0.3">
      <c r="A4" s="5"/>
      <c r="B4" s="5"/>
      <c r="C4" s="5"/>
      <c r="D4" s="5"/>
      <c r="E4" s="5"/>
      <c r="F4" s="12" t="s">
        <v>425</v>
      </c>
      <c r="G4" s="12" t="s">
        <v>424</v>
      </c>
      <c r="H4" s="11" t="s">
        <v>423</v>
      </c>
    </row>
    <row r="5" spans="1:8" ht="14.4" x14ac:dyDescent="0.3">
      <c r="A5" s="5" t="s">
        <v>422</v>
      </c>
      <c r="B5" s="10" t="s">
        <v>406</v>
      </c>
      <c r="C5" s="5"/>
      <c r="D5" s="5"/>
      <c r="E5" s="5"/>
      <c r="F5" s="6" t="s">
        <v>421</v>
      </c>
      <c r="G5" s="7" t="s">
        <v>420</v>
      </c>
      <c r="H5" s="3">
        <v>2017</v>
      </c>
    </row>
    <row r="6" spans="1:8" ht="14.4" x14ac:dyDescent="0.3">
      <c r="A6" s="5"/>
      <c r="B6" s="5"/>
      <c r="C6" s="5"/>
      <c r="D6" s="5"/>
      <c r="E6" s="5"/>
      <c r="F6" s="6" t="s">
        <v>419</v>
      </c>
      <c r="G6" s="4" t="s">
        <v>418</v>
      </c>
      <c r="H6" s="3">
        <f t="shared" ref="H6:H69" si="0">H5+1</f>
        <v>2018</v>
      </c>
    </row>
    <row r="7" spans="1:8" ht="14.4" x14ac:dyDescent="0.3">
      <c r="A7" s="5" t="s">
        <v>417</v>
      </c>
      <c r="B7" s="9" t="s">
        <v>327</v>
      </c>
      <c r="C7" s="5"/>
      <c r="D7" s="5"/>
      <c r="E7" s="5"/>
      <c r="F7" s="6" t="s">
        <v>416</v>
      </c>
      <c r="G7" s="7" t="s">
        <v>415</v>
      </c>
      <c r="H7" s="3">
        <f t="shared" si="0"/>
        <v>2019</v>
      </c>
    </row>
    <row r="8" spans="1:8" ht="14.4" x14ac:dyDescent="0.3">
      <c r="A8" s="5"/>
      <c r="B8" s="5"/>
      <c r="C8" s="5"/>
      <c r="D8" s="5"/>
      <c r="E8" s="5"/>
      <c r="F8" s="6" t="s">
        <v>414</v>
      </c>
      <c r="G8" s="4" t="s">
        <v>413</v>
      </c>
      <c r="H8" s="3">
        <f t="shared" si="0"/>
        <v>2020</v>
      </c>
    </row>
    <row r="9" spans="1:8" ht="14.4" x14ac:dyDescent="0.3">
      <c r="A9" s="5" t="s">
        <v>412</v>
      </c>
      <c r="B9" s="8">
        <v>2019</v>
      </c>
      <c r="C9" s="5"/>
      <c r="D9" s="5"/>
      <c r="E9" s="5"/>
      <c r="F9" s="6" t="s">
        <v>411</v>
      </c>
      <c r="G9" s="7" t="s">
        <v>410</v>
      </c>
      <c r="H9" s="3">
        <f t="shared" si="0"/>
        <v>2021</v>
      </c>
    </row>
    <row r="10" spans="1:8" ht="14.4" x14ac:dyDescent="0.3">
      <c r="A10" s="5"/>
      <c r="B10" s="5"/>
      <c r="C10" s="5"/>
      <c r="D10" s="5"/>
      <c r="E10" s="5"/>
      <c r="F10" s="6" t="s">
        <v>409</v>
      </c>
      <c r="G10" s="4" t="s">
        <v>408</v>
      </c>
      <c r="H10" s="3">
        <f t="shared" si="0"/>
        <v>2022</v>
      </c>
    </row>
    <row r="11" spans="1:8" ht="14.4" x14ac:dyDescent="0.3">
      <c r="A11" s="5" t="s">
        <v>407</v>
      </c>
      <c r="B11" s="8">
        <v>2019</v>
      </c>
      <c r="C11" s="5"/>
      <c r="D11" s="5"/>
      <c r="E11" s="5"/>
      <c r="F11" s="6" t="s">
        <v>406</v>
      </c>
      <c r="G11" s="7" t="s">
        <v>405</v>
      </c>
      <c r="H11" s="3">
        <f t="shared" si="0"/>
        <v>2023</v>
      </c>
    </row>
    <row r="12" spans="1:8" ht="14.4" x14ac:dyDescent="0.3">
      <c r="A12" s="5"/>
      <c r="B12" s="5"/>
      <c r="C12" s="5"/>
      <c r="D12" s="5"/>
      <c r="E12" s="5"/>
      <c r="F12" s="6" t="s">
        <v>404</v>
      </c>
      <c r="G12" s="4" t="s">
        <v>403</v>
      </c>
      <c r="H12" s="3">
        <f t="shared" si="0"/>
        <v>2024</v>
      </c>
    </row>
    <row r="13" spans="1:8" ht="14.4" x14ac:dyDescent="0.3">
      <c r="A13" s="5"/>
      <c r="B13" s="5"/>
      <c r="C13" s="5"/>
      <c r="D13" s="5"/>
      <c r="E13" s="5"/>
      <c r="F13" s="6" t="s">
        <v>402</v>
      </c>
      <c r="G13" s="7" t="s">
        <v>401</v>
      </c>
      <c r="H13" s="3">
        <f t="shared" si="0"/>
        <v>2025</v>
      </c>
    </row>
    <row r="14" spans="1:8" ht="14.4" x14ac:dyDescent="0.3">
      <c r="A14" s="5"/>
      <c r="B14" s="5"/>
      <c r="C14" s="5"/>
      <c r="D14" s="5"/>
      <c r="E14" s="5"/>
      <c r="F14" s="6" t="s">
        <v>400</v>
      </c>
      <c r="G14" s="4" t="s">
        <v>399</v>
      </c>
      <c r="H14" s="3">
        <f t="shared" si="0"/>
        <v>2026</v>
      </c>
    </row>
    <row r="15" spans="1:8" ht="14.4" x14ac:dyDescent="0.3">
      <c r="A15" s="5"/>
      <c r="B15" s="5"/>
      <c r="C15" s="5"/>
      <c r="D15" s="5"/>
      <c r="E15" s="5"/>
      <c r="F15" s="6" t="s">
        <v>398</v>
      </c>
      <c r="G15" s="7" t="s">
        <v>397</v>
      </c>
      <c r="H15" s="3">
        <f t="shared" si="0"/>
        <v>2027</v>
      </c>
    </row>
    <row r="16" spans="1:8" ht="14.4" x14ac:dyDescent="0.3">
      <c r="A16" s="5"/>
      <c r="B16" s="5"/>
      <c r="C16" s="5"/>
      <c r="D16" s="5"/>
      <c r="E16" s="5"/>
      <c r="F16" s="6" t="s">
        <v>396</v>
      </c>
      <c r="G16" s="4" t="s">
        <v>395</v>
      </c>
      <c r="H16" s="3">
        <f t="shared" si="0"/>
        <v>2028</v>
      </c>
    </row>
    <row r="17" spans="6:8" ht="14.4" x14ac:dyDescent="0.3">
      <c r="F17" s="6" t="s">
        <v>394</v>
      </c>
      <c r="G17" s="7" t="s">
        <v>393</v>
      </c>
      <c r="H17" s="3">
        <f t="shared" si="0"/>
        <v>2029</v>
      </c>
    </row>
    <row r="18" spans="6:8" ht="14.4" x14ac:dyDescent="0.3">
      <c r="F18" s="6" t="s">
        <v>392</v>
      </c>
      <c r="G18" s="4" t="s">
        <v>391</v>
      </c>
      <c r="H18" s="3">
        <f t="shared" si="0"/>
        <v>2030</v>
      </c>
    </row>
    <row r="19" spans="6:8" ht="14.4" x14ac:dyDescent="0.3">
      <c r="F19" s="6" t="s">
        <v>390</v>
      </c>
      <c r="G19" s="7" t="s">
        <v>389</v>
      </c>
      <c r="H19" s="3">
        <f t="shared" si="0"/>
        <v>2031</v>
      </c>
    </row>
    <row r="20" spans="6:8" ht="14.4" x14ac:dyDescent="0.3">
      <c r="F20" s="6" t="s">
        <v>388</v>
      </c>
      <c r="G20" s="4" t="s">
        <v>387</v>
      </c>
      <c r="H20" s="3">
        <f t="shared" si="0"/>
        <v>2032</v>
      </c>
    </row>
    <row r="21" spans="6:8" ht="14.4" x14ac:dyDescent="0.3">
      <c r="F21" s="6" t="s">
        <v>386</v>
      </c>
      <c r="G21" s="7" t="s">
        <v>385</v>
      </c>
      <c r="H21" s="3">
        <f t="shared" si="0"/>
        <v>2033</v>
      </c>
    </row>
    <row r="22" spans="6:8" ht="14.4" x14ac:dyDescent="0.3">
      <c r="F22" s="6" t="s">
        <v>384</v>
      </c>
      <c r="G22" s="4" t="s">
        <v>383</v>
      </c>
      <c r="H22" s="3">
        <f t="shared" si="0"/>
        <v>2034</v>
      </c>
    </row>
    <row r="23" spans="6:8" ht="14.4" x14ac:dyDescent="0.3">
      <c r="F23" s="6" t="s">
        <v>382</v>
      </c>
      <c r="G23" s="7" t="s">
        <v>381</v>
      </c>
      <c r="H23" s="3">
        <f t="shared" si="0"/>
        <v>2035</v>
      </c>
    </row>
    <row r="24" spans="6:8" ht="14.4" x14ac:dyDescent="0.3">
      <c r="F24" s="6" t="s">
        <v>380</v>
      </c>
      <c r="G24" s="4" t="s">
        <v>379</v>
      </c>
      <c r="H24" s="3">
        <f t="shared" si="0"/>
        <v>2036</v>
      </c>
    </row>
    <row r="25" spans="6:8" ht="14.4" x14ac:dyDescent="0.3">
      <c r="F25" s="6" t="s">
        <v>378</v>
      </c>
      <c r="G25" s="7" t="s">
        <v>377</v>
      </c>
      <c r="H25" s="3">
        <f t="shared" si="0"/>
        <v>2037</v>
      </c>
    </row>
    <row r="26" spans="6:8" ht="14.4" x14ac:dyDescent="0.3">
      <c r="F26" s="6" t="s">
        <v>376</v>
      </c>
      <c r="G26" s="4" t="s">
        <v>375</v>
      </c>
      <c r="H26" s="3">
        <f t="shared" si="0"/>
        <v>2038</v>
      </c>
    </row>
    <row r="27" spans="6:8" ht="14.4" x14ac:dyDescent="0.3">
      <c r="F27" s="6" t="s">
        <v>374</v>
      </c>
      <c r="G27" s="7" t="s">
        <v>373</v>
      </c>
      <c r="H27" s="3">
        <f t="shared" si="0"/>
        <v>2039</v>
      </c>
    </row>
    <row r="28" spans="6:8" ht="14.4" x14ac:dyDescent="0.3">
      <c r="F28" s="6" t="s">
        <v>372</v>
      </c>
      <c r="G28" s="4" t="s">
        <v>371</v>
      </c>
      <c r="H28" s="3">
        <f t="shared" si="0"/>
        <v>2040</v>
      </c>
    </row>
    <row r="29" spans="6:8" ht="14.4" x14ac:dyDescent="0.3">
      <c r="F29" s="6" t="s">
        <v>370</v>
      </c>
      <c r="G29" s="7" t="s">
        <v>369</v>
      </c>
      <c r="H29" s="3">
        <f t="shared" si="0"/>
        <v>2041</v>
      </c>
    </row>
    <row r="30" spans="6:8" ht="14.4" x14ac:dyDescent="0.3">
      <c r="F30" s="6" t="s">
        <v>368</v>
      </c>
      <c r="G30" s="4" t="s">
        <v>367</v>
      </c>
      <c r="H30" s="3">
        <f t="shared" si="0"/>
        <v>2042</v>
      </c>
    </row>
    <row r="31" spans="6:8" ht="14.4" x14ac:dyDescent="0.3">
      <c r="F31" s="6" t="s">
        <v>366</v>
      </c>
      <c r="G31" s="7" t="s">
        <v>365</v>
      </c>
      <c r="H31" s="3">
        <f t="shared" si="0"/>
        <v>2043</v>
      </c>
    </row>
    <row r="32" spans="6:8" ht="14.4" x14ac:dyDescent="0.3">
      <c r="F32" s="6" t="s">
        <v>364</v>
      </c>
      <c r="G32" s="4" t="s">
        <v>363</v>
      </c>
      <c r="H32" s="3">
        <f t="shared" si="0"/>
        <v>2044</v>
      </c>
    </row>
    <row r="33" spans="6:8" ht="14.4" x14ac:dyDescent="0.3">
      <c r="F33" s="6" t="s">
        <v>362</v>
      </c>
      <c r="G33" s="7" t="s">
        <v>361</v>
      </c>
      <c r="H33" s="3">
        <f t="shared" si="0"/>
        <v>2045</v>
      </c>
    </row>
    <row r="34" spans="6:8" ht="14.4" x14ac:dyDescent="0.3">
      <c r="F34" s="6" t="s">
        <v>360</v>
      </c>
      <c r="G34" s="4" t="s">
        <v>359</v>
      </c>
      <c r="H34" s="3">
        <f t="shared" si="0"/>
        <v>2046</v>
      </c>
    </row>
    <row r="35" spans="6:8" ht="14.4" x14ac:dyDescent="0.3">
      <c r="F35" s="6" t="s">
        <v>358</v>
      </c>
      <c r="G35" s="7" t="s">
        <v>357</v>
      </c>
      <c r="H35" s="3">
        <f t="shared" si="0"/>
        <v>2047</v>
      </c>
    </row>
    <row r="36" spans="6:8" ht="14.4" x14ac:dyDescent="0.3">
      <c r="F36" s="6" t="s">
        <v>356</v>
      </c>
      <c r="G36" s="4" t="s">
        <v>355</v>
      </c>
      <c r="H36" s="3">
        <f t="shared" si="0"/>
        <v>2048</v>
      </c>
    </row>
    <row r="37" spans="6:8" ht="14.4" x14ac:dyDescent="0.3">
      <c r="F37" s="6" t="s">
        <v>354</v>
      </c>
      <c r="G37" s="4" t="s">
        <v>353</v>
      </c>
      <c r="H37" s="3">
        <f t="shared" si="0"/>
        <v>2049</v>
      </c>
    </row>
    <row r="38" spans="6:8" ht="14.4" x14ac:dyDescent="0.3">
      <c r="F38" s="6" t="s">
        <v>352</v>
      </c>
      <c r="G38" s="4" t="s">
        <v>351</v>
      </c>
      <c r="H38" s="3">
        <f t="shared" si="0"/>
        <v>2050</v>
      </c>
    </row>
    <row r="39" spans="6:8" ht="14.4" x14ac:dyDescent="0.3">
      <c r="F39" s="6" t="s">
        <v>350</v>
      </c>
      <c r="G39" s="4" t="s">
        <v>349</v>
      </c>
      <c r="H39" s="3">
        <f t="shared" si="0"/>
        <v>2051</v>
      </c>
    </row>
    <row r="40" spans="6:8" ht="14.4" x14ac:dyDescent="0.3">
      <c r="F40" s="6" t="s">
        <v>348</v>
      </c>
      <c r="G40" s="4" t="s">
        <v>347</v>
      </c>
      <c r="H40" s="3">
        <f t="shared" si="0"/>
        <v>2052</v>
      </c>
    </row>
    <row r="41" spans="6:8" ht="14.4" x14ac:dyDescent="0.3">
      <c r="F41" s="6" t="s">
        <v>346</v>
      </c>
      <c r="G41" s="4" t="s">
        <v>345</v>
      </c>
      <c r="H41" s="3">
        <f t="shared" si="0"/>
        <v>2053</v>
      </c>
    </row>
    <row r="42" spans="6:8" ht="14.4" x14ac:dyDescent="0.3">
      <c r="F42" s="6" t="s">
        <v>344</v>
      </c>
      <c r="G42" s="4" t="s">
        <v>343</v>
      </c>
      <c r="H42" s="3">
        <f t="shared" si="0"/>
        <v>2054</v>
      </c>
    </row>
    <row r="43" spans="6:8" ht="14.4" x14ac:dyDescent="0.3">
      <c r="F43" s="6" t="s">
        <v>342</v>
      </c>
      <c r="G43" s="4" t="s">
        <v>341</v>
      </c>
      <c r="H43" s="3">
        <f t="shared" si="0"/>
        <v>2055</v>
      </c>
    </row>
    <row r="44" spans="6:8" ht="14.4" x14ac:dyDescent="0.3">
      <c r="F44" s="6" t="s">
        <v>340</v>
      </c>
      <c r="G44" s="4" t="s">
        <v>339</v>
      </c>
      <c r="H44" s="3">
        <f t="shared" si="0"/>
        <v>2056</v>
      </c>
    </row>
    <row r="45" spans="6:8" ht="14.4" x14ac:dyDescent="0.3">
      <c r="F45" s="6" t="s">
        <v>338</v>
      </c>
      <c r="G45" s="4" t="s">
        <v>337</v>
      </c>
      <c r="H45" s="3">
        <f t="shared" si="0"/>
        <v>2057</v>
      </c>
    </row>
    <row r="46" spans="6:8" ht="14.4" x14ac:dyDescent="0.3">
      <c r="F46" s="6" t="s">
        <v>336</v>
      </c>
      <c r="G46" s="4" t="s">
        <v>335</v>
      </c>
      <c r="H46" s="3">
        <f t="shared" si="0"/>
        <v>2058</v>
      </c>
    </row>
    <row r="47" spans="6:8" ht="14.4" x14ac:dyDescent="0.3">
      <c r="F47" s="6" t="s">
        <v>334</v>
      </c>
      <c r="G47" s="4" t="s">
        <v>333</v>
      </c>
      <c r="H47" s="3">
        <f t="shared" si="0"/>
        <v>2059</v>
      </c>
    </row>
    <row r="48" spans="6:8" ht="14.4" x14ac:dyDescent="0.3">
      <c r="F48" s="6" t="s">
        <v>332</v>
      </c>
      <c r="G48" s="4" t="s">
        <v>331</v>
      </c>
      <c r="H48" s="3">
        <f t="shared" si="0"/>
        <v>2060</v>
      </c>
    </row>
    <row r="49" spans="6:8" ht="14.4" x14ac:dyDescent="0.3">
      <c r="F49" s="6" t="s">
        <v>330</v>
      </c>
      <c r="G49" s="4" t="s">
        <v>329</v>
      </c>
      <c r="H49" s="3">
        <f t="shared" si="0"/>
        <v>2061</v>
      </c>
    </row>
    <row r="50" spans="6:8" ht="14.4" x14ac:dyDescent="0.3">
      <c r="F50" s="6" t="s">
        <v>328</v>
      </c>
      <c r="G50" s="4" t="s">
        <v>327</v>
      </c>
      <c r="H50" s="3">
        <f t="shared" si="0"/>
        <v>2062</v>
      </c>
    </row>
    <row r="51" spans="6:8" ht="14.4" x14ac:dyDescent="0.3">
      <c r="F51" s="6" t="s">
        <v>326</v>
      </c>
      <c r="G51" s="4" t="s">
        <v>325</v>
      </c>
      <c r="H51" s="3">
        <f t="shared" si="0"/>
        <v>2063</v>
      </c>
    </row>
    <row r="52" spans="6:8" ht="14.4" x14ac:dyDescent="0.3">
      <c r="F52" s="6" t="s">
        <v>324</v>
      </c>
      <c r="G52" s="4" t="s">
        <v>323</v>
      </c>
      <c r="H52" s="3">
        <f t="shared" si="0"/>
        <v>2064</v>
      </c>
    </row>
    <row r="53" spans="6:8" ht="14.4" x14ac:dyDescent="0.3">
      <c r="F53" s="6" t="s">
        <v>322</v>
      </c>
      <c r="G53" s="4" t="s">
        <v>321</v>
      </c>
      <c r="H53" s="3">
        <f t="shared" si="0"/>
        <v>2065</v>
      </c>
    </row>
    <row r="54" spans="6:8" ht="14.4" x14ac:dyDescent="0.3">
      <c r="F54" s="6" t="s">
        <v>320</v>
      </c>
      <c r="G54" s="4" t="s">
        <v>319</v>
      </c>
      <c r="H54" s="3">
        <f t="shared" si="0"/>
        <v>2066</v>
      </c>
    </row>
    <row r="55" spans="6:8" ht="14.4" x14ac:dyDescent="0.3">
      <c r="F55" s="6" t="s">
        <v>318</v>
      </c>
      <c r="G55" s="4" t="s">
        <v>317</v>
      </c>
      <c r="H55" s="3">
        <f t="shared" si="0"/>
        <v>2067</v>
      </c>
    </row>
    <row r="56" spans="6:8" ht="14.4" x14ac:dyDescent="0.3">
      <c r="F56" s="6" t="s">
        <v>316</v>
      </c>
      <c r="G56" s="4" t="s">
        <v>315</v>
      </c>
      <c r="H56" s="3">
        <f t="shared" si="0"/>
        <v>2068</v>
      </c>
    </row>
    <row r="57" spans="6:8" ht="14.4" x14ac:dyDescent="0.3">
      <c r="F57" s="6" t="s">
        <v>314</v>
      </c>
      <c r="G57" s="4" t="s">
        <v>313</v>
      </c>
      <c r="H57" s="3">
        <f t="shared" si="0"/>
        <v>2069</v>
      </c>
    </row>
    <row r="58" spans="6:8" ht="14.4" x14ac:dyDescent="0.3">
      <c r="F58" s="5"/>
      <c r="G58" s="4" t="s">
        <v>312</v>
      </c>
      <c r="H58" s="3">
        <f t="shared" si="0"/>
        <v>2070</v>
      </c>
    </row>
    <row r="59" spans="6:8" ht="14.4" x14ac:dyDescent="0.3">
      <c r="F59" s="5"/>
      <c r="G59" s="4" t="s">
        <v>311</v>
      </c>
      <c r="H59" s="3">
        <f t="shared" si="0"/>
        <v>2071</v>
      </c>
    </row>
    <row r="60" spans="6:8" ht="14.4" x14ac:dyDescent="0.3">
      <c r="F60" s="5"/>
      <c r="G60" s="4" t="s">
        <v>310</v>
      </c>
      <c r="H60" s="3">
        <f t="shared" si="0"/>
        <v>2072</v>
      </c>
    </row>
    <row r="61" spans="6:8" ht="14.4" x14ac:dyDescent="0.3">
      <c r="F61" s="5"/>
      <c r="G61" s="4" t="s">
        <v>309</v>
      </c>
      <c r="H61" s="3">
        <f t="shared" si="0"/>
        <v>2073</v>
      </c>
    </row>
    <row r="62" spans="6:8" ht="14.4" x14ac:dyDescent="0.3">
      <c r="F62" s="5"/>
      <c r="G62" s="4" t="s">
        <v>308</v>
      </c>
      <c r="H62" s="3">
        <f t="shared" si="0"/>
        <v>2074</v>
      </c>
    </row>
    <row r="63" spans="6:8" ht="14.4" x14ac:dyDescent="0.3">
      <c r="F63" s="5"/>
      <c r="G63" s="4" t="s">
        <v>307</v>
      </c>
      <c r="H63" s="3">
        <f t="shared" si="0"/>
        <v>2075</v>
      </c>
    </row>
    <row r="64" spans="6:8" ht="14.4" x14ac:dyDescent="0.3">
      <c r="F64" s="5"/>
      <c r="G64" s="4" t="s">
        <v>306</v>
      </c>
      <c r="H64" s="3">
        <f t="shared" si="0"/>
        <v>2076</v>
      </c>
    </row>
    <row r="65" spans="7:8" ht="14.4" x14ac:dyDescent="0.3">
      <c r="G65" s="4" t="s">
        <v>305</v>
      </c>
      <c r="H65" s="3">
        <f t="shared" si="0"/>
        <v>2077</v>
      </c>
    </row>
    <row r="66" spans="7:8" ht="14.4" x14ac:dyDescent="0.3">
      <c r="G66" s="4" t="s">
        <v>304</v>
      </c>
      <c r="H66" s="3">
        <f t="shared" si="0"/>
        <v>2078</v>
      </c>
    </row>
    <row r="67" spans="7:8" ht="14.4" x14ac:dyDescent="0.3">
      <c r="G67" s="4" t="s">
        <v>303</v>
      </c>
      <c r="H67" s="3">
        <f t="shared" si="0"/>
        <v>2079</v>
      </c>
    </row>
    <row r="68" spans="7:8" ht="14.4" x14ac:dyDescent="0.3">
      <c r="G68" s="4" t="s">
        <v>302</v>
      </c>
      <c r="H68" s="3">
        <f t="shared" si="0"/>
        <v>2080</v>
      </c>
    </row>
    <row r="69" spans="7:8" ht="14.4" x14ac:dyDescent="0.3">
      <c r="G69" s="4" t="s">
        <v>301</v>
      </c>
      <c r="H69" s="3">
        <f t="shared" si="0"/>
        <v>2081</v>
      </c>
    </row>
    <row r="70" spans="7:8" ht="14.4" x14ac:dyDescent="0.3">
      <c r="G70" s="4" t="s">
        <v>300</v>
      </c>
      <c r="H70" s="3">
        <f t="shared" ref="H70:H133" si="1">H69+1</f>
        <v>2082</v>
      </c>
    </row>
    <row r="71" spans="7:8" ht="14.4" x14ac:dyDescent="0.3">
      <c r="G71" s="4" t="s">
        <v>299</v>
      </c>
      <c r="H71" s="3">
        <f t="shared" si="1"/>
        <v>2083</v>
      </c>
    </row>
    <row r="72" spans="7:8" ht="14.4" x14ac:dyDescent="0.3">
      <c r="G72" s="4" t="s">
        <v>298</v>
      </c>
      <c r="H72" s="3">
        <f t="shared" si="1"/>
        <v>2084</v>
      </c>
    </row>
    <row r="73" spans="7:8" ht="14.4" x14ac:dyDescent="0.3">
      <c r="G73" s="4" t="s">
        <v>297</v>
      </c>
      <c r="H73" s="3">
        <f t="shared" si="1"/>
        <v>2085</v>
      </c>
    </row>
    <row r="74" spans="7:8" ht="14.4" x14ac:dyDescent="0.3">
      <c r="G74" s="4" t="s">
        <v>296</v>
      </c>
      <c r="H74" s="3">
        <f t="shared" si="1"/>
        <v>2086</v>
      </c>
    </row>
    <row r="75" spans="7:8" ht="14.4" x14ac:dyDescent="0.3">
      <c r="G75" s="4" t="s">
        <v>295</v>
      </c>
      <c r="H75" s="3">
        <f t="shared" si="1"/>
        <v>2087</v>
      </c>
    </row>
    <row r="76" spans="7:8" ht="14.4" x14ac:dyDescent="0.3">
      <c r="G76" s="4" t="s">
        <v>294</v>
      </c>
      <c r="H76" s="3">
        <f t="shared" si="1"/>
        <v>2088</v>
      </c>
    </row>
    <row r="77" spans="7:8" ht="14.4" x14ac:dyDescent="0.3">
      <c r="G77" s="4" t="s">
        <v>293</v>
      </c>
      <c r="H77" s="3">
        <f t="shared" si="1"/>
        <v>2089</v>
      </c>
    </row>
    <row r="78" spans="7:8" ht="14.4" x14ac:dyDescent="0.3">
      <c r="G78" s="4" t="s">
        <v>292</v>
      </c>
      <c r="H78" s="3">
        <f t="shared" si="1"/>
        <v>2090</v>
      </c>
    </row>
    <row r="79" spans="7:8" ht="14.4" x14ac:dyDescent="0.3">
      <c r="G79" s="4" t="s">
        <v>291</v>
      </c>
      <c r="H79" s="3">
        <f t="shared" si="1"/>
        <v>2091</v>
      </c>
    </row>
    <row r="80" spans="7:8" ht="14.4" x14ac:dyDescent="0.3">
      <c r="G80" s="4" t="s">
        <v>290</v>
      </c>
      <c r="H80" s="3">
        <f t="shared" si="1"/>
        <v>2092</v>
      </c>
    </row>
    <row r="81" spans="7:8" ht="14.4" x14ac:dyDescent="0.3">
      <c r="G81" s="4" t="s">
        <v>289</v>
      </c>
      <c r="H81" s="3">
        <f t="shared" si="1"/>
        <v>2093</v>
      </c>
    </row>
    <row r="82" spans="7:8" ht="14.4" x14ac:dyDescent="0.3">
      <c r="G82" s="4" t="s">
        <v>288</v>
      </c>
      <c r="H82" s="3">
        <f t="shared" si="1"/>
        <v>2094</v>
      </c>
    </row>
    <row r="83" spans="7:8" ht="14.4" x14ac:dyDescent="0.3">
      <c r="G83" s="4" t="s">
        <v>287</v>
      </c>
      <c r="H83" s="3">
        <f t="shared" si="1"/>
        <v>2095</v>
      </c>
    </row>
    <row r="84" spans="7:8" ht="14.4" x14ac:dyDescent="0.3">
      <c r="G84" s="4" t="s">
        <v>286</v>
      </c>
      <c r="H84" s="3">
        <f t="shared" si="1"/>
        <v>2096</v>
      </c>
    </row>
    <row r="85" spans="7:8" ht="14.4" x14ac:dyDescent="0.3">
      <c r="G85" s="4" t="s">
        <v>285</v>
      </c>
      <c r="H85" s="3">
        <f t="shared" si="1"/>
        <v>2097</v>
      </c>
    </row>
    <row r="86" spans="7:8" ht="14.4" x14ac:dyDescent="0.3">
      <c r="G86" s="4" t="s">
        <v>284</v>
      </c>
      <c r="H86" s="3">
        <f t="shared" si="1"/>
        <v>2098</v>
      </c>
    </row>
    <row r="87" spans="7:8" ht="14.4" x14ac:dyDescent="0.3">
      <c r="G87" s="4" t="s">
        <v>283</v>
      </c>
      <c r="H87" s="3">
        <f t="shared" si="1"/>
        <v>2099</v>
      </c>
    </row>
    <row r="88" spans="7:8" ht="14.4" x14ac:dyDescent="0.3">
      <c r="G88" s="4" t="s">
        <v>282</v>
      </c>
      <c r="H88" s="3">
        <f t="shared" si="1"/>
        <v>2100</v>
      </c>
    </row>
    <row r="89" spans="7:8" ht="14.4" x14ac:dyDescent="0.3">
      <c r="G89" s="4" t="s">
        <v>281</v>
      </c>
      <c r="H89" s="3">
        <f t="shared" si="1"/>
        <v>2101</v>
      </c>
    </row>
    <row r="90" spans="7:8" ht="14.4" x14ac:dyDescent="0.3">
      <c r="G90" s="4" t="s">
        <v>280</v>
      </c>
      <c r="H90" s="3">
        <f t="shared" si="1"/>
        <v>2102</v>
      </c>
    </row>
    <row r="91" spans="7:8" ht="14.4" x14ac:dyDescent="0.3">
      <c r="G91" s="4" t="s">
        <v>279</v>
      </c>
      <c r="H91" s="3">
        <f t="shared" si="1"/>
        <v>2103</v>
      </c>
    </row>
    <row r="92" spans="7:8" ht="14.4" x14ac:dyDescent="0.3">
      <c r="G92" s="4" t="s">
        <v>278</v>
      </c>
      <c r="H92" s="3">
        <f t="shared" si="1"/>
        <v>2104</v>
      </c>
    </row>
    <row r="93" spans="7:8" ht="14.4" x14ac:dyDescent="0.3">
      <c r="G93" s="4" t="s">
        <v>277</v>
      </c>
      <c r="H93" s="3">
        <f t="shared" si="1"/>
        <v>2105</v>
      </c>
    </row>
    <row r="94" spans="7:8" ht="14.4" x14ac:dyDescent="0.3">
      <c r="G94" s="4" t="s">
        <v>276</v>
      </c>
      <c r="H94" s="3">
        <f t="shared" si="1"/>
        <v>2106</v>
      </c>
    </row>
    <row r="95" spans="7:8" ht="14.4" x14ac:dyDescent="0.3">
      <c r="G95" s="4" t="s">
        <v>275</v>
      </c>
      <c r="H95" s="3">
        <f t="shared" si="1"/>
        <v>2107</v>
      </c>
    </row>
    <row r="96" spans="7:8" ht="14.4" x14ac:dyDescent="0.3">
      <c r="G96" s="4" t="s">
        <v>274</v>
      </c>
      <c r="H96" s="3">
        <f t="shared" si="1"/>
        <v>2108</v>
      </c>
    </row>
    <row r="97" spans="7:8" ht="14.4" x14ac:dyDescent="0.3">
      <c r="G97" s="4" t="s">
        <v>273</v>
      </c>
      <c r="H97" s="3">
        <f t="shared" si="1"/>
        <v>2109</v>
      </c>
    </row>
    <row r="98" spans="7:8" ht="14.4" x14ac:dyDescent="0.3">
      <c r="G98" s="4" t="s">
        <v>272</v>
      </c>
      <c r="H98" s="3">
        <f t="shared" si="1"/>
        <v>2110</v>
      </c>
    </row>
    <row r="99" spans="7:8" ht="14.4" x14ac:dyDescent="0.3">
      <c r="G99" s="4" t="s">
        <v>271</v>
      </c>
      <c r="H99" s="3">
        <f t="shared" si="1"/>
        <v>2111</v>
      </c>
    </row>
    <row r="100" spans="7:8" ht="14.4" x14ac:dyDescent="0.3">
      <c r="G100" s="4" t="s">
        <v>270</v>
      </c>
      <c r="H100" s="3">
        <f t="shared" si="1"/>
        <v>2112</v>
      </c>
    </row>
    <row r="101" spans="7:8" ht="14.4" x14ac:dyDescent="0.3">
      <c r="G101" s="4" t="s">
        <v>269</v>
      </c>
      <c r="H101" s="3">
        <f t="shared" si="1"/>
        <v>2113</v>
      </c>
    </row>
    <row r="102" spans="7:8" ht="14.4" x14ac:dyDescent="0.3">
      <c r="G102" s="4" t="s">
        <v>268</v>
      </c>
      <c r="H102" s="3">
        <f t="shared" si="1"/>
        <v>2114</v>
      </c>
    </row>
    <row r="103" spans="7:8" ht="14.4" x14ac:dyDescent="0.3">
      <c r="G103" s="4" t="s">
        <v>267</v>
      </c>
      <c r="H103" s="3">
        <f t="shared" si="1"/>
        <v>2115</v>
      </c>
    </row>
    <row r="104" spans="7:8" ht="14.4" x14ac:dyDescent="0.3">
      <c r="G104" s="4" t="s">
        <v>266</v>
      </c>
      <c r="H104" s="3">
        <f t="shared" si="1"/>
        <v>2116</v>
      </c>
    </row>
    <row r="105" spans="7:8" ht="14.4" x14ac:dyDescent="0.3">
      <c r="G105" s="4" t="s">
        <v>265</v>
      </c>
      <c r="H105" s="3">
        <f t="shared" si="1"/>
        <v>2117</v>
      </c>
    </row>
    <row r="106" spans="7:8" ht="14.4" x14ac:dyDescent="0.3">
      <c r="G106" s="4" t="s">
        <v>264</v>
      </c>
      <c r="H106" s="3">
        <f t="shared" si="1"/>
        <v>2118</v>
      </c>
    </row>
    <row r="107" spans="7:8" ht="14.4" x14ac:dyDescent="0.3">
      <c r="G107" s="4" t="s">
        <v>263</v>
      </c>
      <c r="H107" s="3">
        <f t="shared" si="1"/>
        <v>2119</v>
      </c>
    </row>
    <row r="108" spans="7:8" ht="14.4" x14ac:dyDescent="0.3">
      <c r="G108" s="4" t="s">
        <v>262</v>
      </c>
      <c r="H108" s="3">
        <f t="shared" si="1"/>
        <v>2120</v>
      </c>
    </row>
    <row r="109" spans="7:8" ht="14.4" x14ac:dyDescent="0.3">
      <c r="G109" s="4" t="s">
        <v>261</v>
      </c>
      <c r="H109" s="3">
        <f t="shared" si="1"/>
        <v>2121</v>
      </c>
    </row>
    <row r="110" spans="7:8" ht="14.4" x14ac:dyDescent="0.3">
      <c r="G110" s="4" t="s">
        <v>260</v>
      </c>
      <c r="H110" s="3">
        <f t="shared" si="1"/>
        <v>2122</v>
      </c>
    </row>
    <row r="111" spans="7:8" ht="14.4" x14ac:dyDescent="0.3">
      <c r="G111" s="4" t="s">
        <v>259</v>
      </c>
      <c r="H111" s="3">
        <f t="shared" si="1"/>
        <v>2123</v>
      </c>
    </row>
    <row r="112" spans="7:8" ht="14.4" x14ac:dyDescent="0.3">
      <c r="G112" s="4" t="s">
        <v>258</v>
      </c>
      <c r="H112" s="3">
        <f t="shared" si="1"/>
        <v>2124</v>
      </c>
    </row>
    <row r="113" spans="7:8" ht="14.4" x14ac:dyDescent="0.3">
      <c r="G113" s="4" t="s">
        <v>257</v>
      </c>
      <c r="H113" s="3">
        <f t="shared" si="1"/>
        <v>2125</v>
      </c>
    </row>
    <row r="114" spans="7:8" ht="14.4" x14ac:dyDescent="0.3">
      <c r="G114" s="4" t="s">
        <v>256</v>
      </c>
      <c r="H114" s="3">
        <f t="shared" si="1"/>
        <v>2126</v>
      </c>
    </row>
    <row r="115" spans="7:8" ht="14.4" x14ac:dyDescent="0.3">
      <c r="G115" s="4" t="s">
        <v>255</v>
      </c>
      <c r="H115" s="3">
        <f t="shared" si="1"/>
        <v>2127</v>
      </c>
    </row>
    <row r="116" spans="7:8" ht="14.4" x14ac:dyDescent="0.3">
      <c r="G116" s="4" t="s">
        <v>254</v>
      </c>
      <c r="H116" s="3">
        <f t="shared" si="1"/>
        <v>2128</v>
      </c>
    </row>
    <row r="117" spans="7:8" ht="14.4" x14ac:dyDescent="0.3">
      <c r="G117" s="4" t="s">
        <v>253</v>
      </c>
      <c r="H117" s="3">
        <f t="shared" si="1"/>
        <v>2129</v>
      </c>
    </row>
    <row r="118" spans="7:8" ht="14.4" x14ac:dyDescent="0.3">
      <c r="G118" s="4" t="s">
        <v>252</v>
      </c>
      <c r="H118" s="3">
        <f t="shared" si="1"/>
        <v>2130</v>
      </c>
    </row>
    <row r="119" spans="7:8" ht="14.4" x14ac:dyDescent="0.3">
      <c r="G119" s="4" t="s">
        <v>251</v>
      </c>
      <c r="H119" s="3">
        <f t="shared" si="1"/>
        <v>2131</v>
      </c>
    </row>
    <row r="120" spans="7:8" ht="14.4" x14ac:dyDescent="0.3">
      <c r="G120" s="4" t="s">
        <v>250</v>
      </c>
      <c r="H120" s="3">
        <f t="shared" si="1"/>
        <v>2132</v>
      </c>
    </row>
    <row r="121" spans="7:8" ht="14.4" x14ac:dyDescent="0.3">
      <c r="G121" s="4" t="s">
        <v>249</v>
      </c>
      <c r="H121" s="3">
        <f t="shared" si="1"/>
        <v>2133</v>
      </c>
    </row>
    <row r="122" spans="7:8" ht="14.4" x14ac:dyDescent="0.3">
      <c r="G122" s="4" t="s">
        <v>248</v>
      </c>
      <c r="H122" s="3">
        <f t="shared" si="1"/>
        <v>2134</v>
      </c>
    </row>
    <row r="123" spans="7:8" ht="14.4" x14ac:dyDescent="0.3">
      <c r="G123" s="4" t="s">
        <v>247</v>
      </c>
      <c r="H123" s="3">
        <f t="shared" si="1"/>
        <v>2135</v>
      </c>
    </row>
    <row r="124" spans="7:8" ht="14.4" x14ac:dyDescent="0.3">
      <c r="G124" s="4" t="s">
        <v>246</v>
      </c>
      <c r="H124" s="3">
        <f t="shared" si="1"/>
        <v>2136</v>
      </c>
    </row>
    <row r="125" spans="7:8" ht="14.4" x14ac:dyDescent="0.3">
      <c r="G125" s="4" t="s">
        <v>245</v>
      </c>
      <c r="H125" s="3">
        <f t="shared" si="1"/>
        <v>2137</v>
      </c>
    </row>
    <row r="126" spans="7:8" ht="14.4" x14ac:dyDescent="0.3">
      <c r="G126" s="4" t="s">
        <v>244</v>
      </c>
      <c r="H126" s="3">
        <f t="shared" si="1"/>
        <v>2138</v>
      </c>
    </row>
    <row r="127" spans="7:8" ht="14.4" x14ac:dyDescent="0.3">
      <c r="G127" s="4" t="s">
        <v>243</v>
      </c>
      <c r="H127" s="3">
        <f t="shared" si="1"/>
        <v>2139</v>
      </c>
    </row>
    <row r="128" spans="7:8" ht="14.4" x14ac:dyDescent="0.3">
      <c r="G128" s="4" t="s">
        <v>242</v>
      </c>
      <c r="H128" s="3">
        <f t="shared" si="1"/>
        <v>2140</v>
      </c>
    </row>
    <row r="129" spans="7:8" ht="14.4" x14ac:dyDescent="0.3">
      <c r="G129" s="4" t="s">
        <v>241</v>
      </c>
      <c r="H129" s="3">
        <f t="shared" si="1"/>
        <v>2141</v>
      </c>
    </row>
    <row r="130" spans="7:8" ht="14.4" x14ac:dyDescent="0.3">
      <c r="G130" s="4" t="s">
        <v>240</v>
      </c>
      <c r="H130" s="3">
        <f t="shared" si="1"/>
        <v>2142</v>
      </c>
    </row>
    <row r="131" spans="7:8" ht="14.4" x14ac:dyDescent="0.3">
      <c r="G131" s="4" t="s">
        <v>239</v>
      </c>
      <c r="H131" s="3">
        <f t="shared" si="1"/>
        <v>2143</v>
      </c>
    </row>
    <row r="132" spans="7:8" ht="14.4" x14ac:dyDescent="0.3">
      <c r="G132" s="4" t="s">
        <v>238</v>
      </c>
      <c r="H132" s="3">
        <f t="shared" si="1"/>
        <v>2144</v>
      </c>
    </row>
    <row r="133" spans="7:8" ht="14.4" x14ac:dyDescent="0.3">
      <c r="G133" s="4" t="s">
        <v>237</v>
      </c>
      <c r="H133" s="3">
        <f t="shared" si="1"/>
        <v>2145</v>
      </c>
    </row>
    <row r="134" spans="7:8" ht="14.4" x14ac:dyDescent="0.3">
      <c r="G134" s="4" t="s">
        <v>236</v>
      </c>
      <c r="H134" s="3">
        <f t="shared" ref="H134:H197" si="2">H133+1</f>
        <v>2146</v>
      </c>
    </row>
    <row r="135" spans="7:8" ht="14.4" x14ac:dyDescent="0.3">
      <c r="G135" s="4" t="s">
        <v>235</v>
      </c>
      <c r="H135" s="3">
        <f t="shared" si="2"/>
        <v>2147</v>
      </c>
    </row>
    <row r="136" spans="7:8" ht="14.4" x14ac:dyDescent="0.3">
      <c r="G136" s="4" t="s">
        <v>234</v>
      </c>
      <c r="H136" s="3">
        <f t="shared" si="2"/>
        <v>2148</v>
      </c>
    </row>
    <row r="137" spans="7:8" ht="14.4" x14ac:dyDescent="0.3">
      <c r="G137" s="4" t="s">
        <v>233</v>
      </c>
      <c r="H137" s="3">
        <f t="shared" si="2"/>
        <v>2149</v>
      </c>
    </row>
    <row r="138" spans="7:8" ht="14.4" x14ac:dyDescent="0.3">
      <c r="G138" s="4" t="s">
        <v>232</v>
      </c>
      <c r="H138" s="3">
        <f t="shared" si="2"/>
        <v>2150</v>
      </c>
    </row>
    <row r="139" spans="7:8" ht="14.4" x14ac:dyDescent="0.3">
      <c r="G139" s="4" t="s">
        <v>231</v>
      </c>
      <c r="H139" s="3">
        <f t="shared" si="2"/>
        <v>2151</v>
      </c>
    </row>
    <row r="140" spans="7:8" ht="14.4" x14ac:dyDescent="0.3">
      <c r="G140" s="4" t="s">
        <v>230</v>
      </c>
      <c r="H140" s="3">
        <f t="shared" si="2"/>
        <v>2152</v>
      </c>
    </row>
    <row r="141" spans="7:8" ht="14.4" x14ac:dyDescent="0.3">
      <c r="G141" s="4" t="s">
        <v>229</v>
      </c>
      <c r="H141" s="3">
        <f t="shared" si="2"/>
        <v>2153</v>
      </c>
    </row>
    <row r="142" spans="7:8" ht="14.4" x14ac:dyDescent="0.3">
      <c r="G142" s="4" t="s">
        <v>228</v>
      </c>
      <c r="H142" s="3">
        <f t="shared" si="2"/>
        <v>2154</v>
      </c>
    </row>
    <row r="143" spans="7:8" ht="14.4" x14ac:dyDescent="0.3">
      <c r="G143" s="4" t="s">
        <v>227</v>
      </c>
      <c r="H143" s="3">
        <f t="shared" si="2"/>
        <v>2155</v>
      </c>
    </row>
    <row r="144" spans="7:8" ht="14.4" x14ac:dyDescent="0.3">
      <c r="G144" s="4" t="s">
        <v>226</v>
      </c>
      <c r="H144" s="3">
        <f t="shared" si="2"/>
        <v>2156</v>
      </c>
    </row>
    <row r="145" spans="7:8" ht="14.4" x14ac:dyDescent="0.3">
      <c r="G145" s="4" t="s">
        <v>225</v>
      </c>
      <c r="H145" s="3">
        <f t="shared" si="2"/>
        <v>2157</v>
      </c>
    </row>
    <row r="146" spans="7:8" ht="14.4" x14ac:dyDescent="0.3">
      <c r="G146" s="4" t="s">
        <v>224</v>
      </c>
      <c r="H146" s="3">
        <f t="shared" si="2"/>
        <v>2158</v>
      </c>
    </row>
    <row r="147" spans="7:8" ht="14.4" x14ac:dyDescent="0.3">
      <c r="G147" s="4" t="s">
        <v>223</v>
      </c>
      <c r="H147" s="3">
        <f t="shared" si="2"/>
        <v>2159</v>
      </c>
    </row>
    <row r="148" spans="7:8" ht="14.4" x14ac:dyDescent="0.3">
      <c r="G148" s="4" t="s">
        <v>222</v>
      </c>
      <c r="H148" s="3">
        <f t="shared" si="2"/>
        <v>2160</v>
      </c>
    </row>
    <row r="149" spans="7:8" ht="14.4" x14ac:dyDescent="0.3">
      <c r="G149" s="4" t="s">
        <v>221</v>
      </c>
      <c r="H149" s="3">
        <f t="shared" si="2"/>
        <v>2161</v>
      </c>
    </row>
    <row r="150" spans="7:8" ht="14.4" x14ac:dyDescent="0.3">
      <c r="G150" s="4" t="s">
        <v>220</v>
      </c>
      <c r="H150" s="3">
        <f t="shared" si="2"/>
        <v>2162</v>
      </c>
    </row>
    <row r="151" spans="7:8" ht="14.4" x14ac:dyDescent="0.3">
      <c r="G151" s="4" t="s">
        <v>219</v>
      </c>
      <c r="H151" s="3">
        <f t="shared" si="2"/>
        <v>2163</v>
      </c>
    </row>
    <row r="152" spans="7:8" ht="14.4" x14ac:dyDescent="0.3">
      <c r="G152" s="4" t="s">
        <v>218</v>
      </c>
      <c r="H152" s="3">
        <f t="shared" si="2"/>
        <v>2164</v>
      </c>
    </row>
    <row r="153" spans="7:8" ht="14.4" x14ac:dyDescent="0.3">
      <c r="G153" s="4" t="s">
        <v>217</v>
      </c>
      <c r="H153" s="3">
        <f t="shared" si="2"/>
        <v>2165</v>
      </c>
    </row>
    <row r="154" spans="7:8" ht="14.4" x14ac:dyDescent="0.3">
      <c r="G154" s="4" t="s">
        <v>216</v>
      </c>
      <c r="H154" s="3">
        <f t="shared" si="2"/>
        <v>2166</v>
      </c>
    </row>
    <row r="155" spans="7:8" ht="14.4" x14ac:dyDescent="0.3">
      <c r="G155" s="4" t="s">
        <v>215</v>
      </c>
      <c r="H155" s="3">
        <f t="shared" si="2"/>
        <v>2167</v>
      </c>
    </row>
    <row r="156" spans="7:8" ht="14.4" x14ac:dyDescent="0.3">
      <c r="G156" s="4" t="s">
        <v>214</v>
      </c>
      <c r="H156" s="3">
        <f t="shared" si="2"/>
        <v>2168</v>
      </c>
    </row>
    <row r="157" spans="7:8" ht="14.4" x14ac:dyDescent="0.3">
      <c r="G157" s="4" t="s">
        <v>213</v>
      </c>
      <c r="H157" s="3">
        <f t="shared" si="2"/>
        <v>2169</v>
      </c>
    </row>
    <row r="158" spans="7:8" ht="14.4" x14ac:dyDescent="0.3">
      <c r="G158" s="4" t="s">
        <v>212</v>
      </c>
      <c r="H158" s="3">
        <f t="shared" si="2"/>
        <v>2170</v>
      </c>
    </row>
    <row r="159" spans="7:8" ht="14.4" x14ac:dyDescent="0.3">
      <c r="G159" s="4" t="s">
        <v>211</v>
      </c>
      <c r="H159" s="3">
        <f t="shared" si="2"/>
        <v>2171</v>
      </c>
    </row>
    <row r="160" spans="7:8" ht="14.4" x14ac:dyDescent="0.3">
      <c r="G160" s="4" t="s">
        <v>210</v>
      </c>
      <c r="H160" s="3">
        <f t="shared" si="2"/>
        <v>2172</v>
      </c>
    </row>
    <row r="161" spans="7:8" ht="14.4" x14ac:dyDescent="0.3">
      <c r="G161" s="4" t="s">
        <v>209</v>
      </c>
      <c r="H161" s="3">
        <f t="shared" si="2"/>
        <v>2173</v>
      </c>
    </row>
    <row r="162" spans="7:8" ht="14.4" x14ac:dyDescent="0.3">
      <c r="G162" s="4" t="s">
        <v>208</v>
      </c>
      <c r="H162" s="3">
        <f t="shared" si="2"/>
        <v>2174</v>
      </c>
    </row>
    <row r="163" spans="7:8" ht="14.4" x14ac:dyDescent="0.3">
      <c r="G163" s="4" t="s">
        <v>207</v>
      </c>
      <c r="H163" s="3">
        <f t="shared" si="2"/>
        <v>2175</v>
      </c>
    </row>
    <row r="164" spans="7:8" ht="14.4" x14ac:dyDescent="0.3">
      <c r="G164" s="4" t="s">
        <v>206</v>
      </c>
      <c r="H164" s="3">
        <f t="shared" si="2"/>
        <v>2176</v>
      </c>
    </row>
    <row r="165" spans="7:8" ht="14.4" x14ac:dyDescent="0.3">
      <c r="G165" s="4" t="s">
        <v>205</v>
      </c>
      <c r="H165" s="3">
        <f t="shared" si="2"/>
        <v>2177</v>
      </c>
    </row>
    <row r="166" spans="7:8" ht="14.4" x14ac:dyDescent="0.3">
      <c r="G166" s="4" t="s">
        <v>204</v>
      </c>
      <c r="H166" s="3">
        <f t="shared" si="2"/>
        <v>2178</v>
      </c>
    </row>
    <row r="167" spans="7:8" ht="14.4" x14ac:dyDescent="0.3">
      <c r="G167" s="4" t="s">
        <v>203</v>
      </c>
      <c r="H167" s="3">
        <f t="shared" si="2"/>
        <v>2179</v>
      </c>
    </row>
    <row r="168" spans="7:8" ht="14.4" x14ac:dyDescent="0.3">
      <c r="G168" s="4" t="s">
        <v>202</v>
      </c>
      <c r="H168" s="3">
        <f t="shared" si="2"/>
        <v>2180</v>
      </c>
    </row>
    <row r="169" spans="7:8" ht="14.4" x14ac:dyDescent="0.3">
      <c r="G169" s="4" t="s">
        <v>201</v>
      </c>
      <c r="H169" s="3">
        <f t="shared" si="2"/>
        <v>2181</v>
      </c>
    </row>
    <row r="170" spans="7:8" ht="14.4" x14ac:dyDescent="0.3">
      <c r="G170" s="4" t="s">
        <v>200</v>
      </c>
      <c r="H170" s="3">
        <f t="shared" si="2"/>
        <v>2182</v>
      </c>
    </row>
    <row r="171" spans="7:8" ht="14.4" x14ac:dyDescent="0.3">
      <c r="G171" s="4" t="s">
        <v>199</v>
      </c>
      <c r="H171" s="3">
        <f t="shared" si="2"/>
        <v>2183</v>
      </c>
    </row>
    <row r="172" spans="7:8" ht="14.4" x14ac:dyDescent="0.3">
      <c r="G172" s="4" t="s">
        <v>198</v>
      </c>
      <c r="H172" s="3">
        <f t="shared" si="2"/>
        <v>2184</v>
      </c>
    </row>
    <row r="173" spans="7:8" ht="14.4" x14ac:dyDescent="0.3">
      <c r="G173" s="4" t="s">
        <v>197</v>
      </c>
      <c r="H173" s="3">
        <f t="shared" si="2"/>
        <v>2185</v>
      </c>
    </row>
    <row r="174" spans="7:8" ht="14.4" x14ac:dyDescent="0.3">
      <c r="G174" s="4" t="s">
        <v>196</v>
      </c>
      <c r="H174" s="3">
        <f t="shared" si="2"/>
        <v>2186</v>
      </c>
    </row>
    <row r="175" spans="7:8" ht="14.4" x14ac:dyDescent="0.3">
      <c r="G175" s="4" t="s">
        <v>195</v>
      </c>
      <c r="H175" s="3">
        <f t="shared" si="2"/>
        <v>2187</v>
      </c>
    </row>
    <row r="176" spans="7:8" ht="14.4" x14ac:dyDescent="0.3">
      <c r="G176" s="4" t="s">
        <v>194</v>
      </c>
      <c r="H176" s="3">
        <f t="shared" si="2"/>
        <v>2188</v>
      </c>
    </row>
    <row r="177" spans="7:8" ht="14.4" x14ac:dyDescent="0.3">
      <c r="G177" s="4" t="s">
        <v>193</v>
      </c>
      <c r="H177" s="3">
        <f t="shared" si="2"/>
        <v>2189</v>
      </c>
    </row>
    <row r="178" spans="7:8" ht="14.4" x14ac:dyDescent="0.3">
      <c r="G178" s="4" t="s">
        <v>192</v>
      </c>
      <c r="H178" s="3">
        <f t="shared" si="2"/>
        <v>2190</v>
      </c>
    </row>
    <row r="179" spans="7:8" ht="14.4" x14ac:dyDescent="0.3">
      <c r="G179" s="4" t="s">
        <v>191</v>
      </c>
      <c r="H179" s="3">
        <f t="shared" si="2"/>
        <v>2191</v>
      </c>
    </row>
    <row r="180" spans="7:8" ht="14.4" x14ac:dyDescent="0.3">
      <c r="G180" s="4" t="s">
        <v>190</v>
      </c>
      <c r="H180" s="3">
        <f t="shared" si="2"/>
        <v>2192</v>
      </c>
    </row>
    <row r="181" spans="7:8" ht="14.4" x14ac:dyDescent="0.3">
      <c r="G181" s="4" t="s">
        <v>189</v>
      </c>
      <c r="H181" s="3">
        <f t="shared" si="2"/>
        <v>2193</v>
      </c>
    </row>
    <row r="182" spans="7:8" ht="14.4" x14ac:dyDescent="0.3">
      <c r="G182" s="4" t="s">
        <v>188</v>
      </c>
      <c r="H182" s="3">
        <f t="shared" si="2"/>
        <v>2194</v>
      </c>
    </row>
    <row r="183" spans="7:8" ht="14.4" x14ac:dyDescent="0.3">
      <c r="G183" s="4" t="s">
        <v>187</v>
      </c>
      <c r="H183" s="3">
        <f t="shared" si="2"/>
        <v>2195</v>
      </c>
    </row>
    <row r="184" spans="7:8" ht="14.4" x14ac:dyDescent="0.3">
      <c r="G184" s="4" t="s">
        <v>186</v>
      </c>
      <c r="H184" s="3">
        <f t="shared" si="2"/>
        <v>2196</v>
      </c>
    </row>
    <row r="185" spans="7:8" ht="14.4" x14ac:dyDescent="0.3">
      <c r="G185" s="4" t="s">
        <v>185</v>
      </c>
      <c r="H185" s="3">
        <f t="shared" si="2"/>
        <v>2197</v>
      </c>
    </row>
    <row r="186" spans="7:8" ht="14.4" x14ac:dyDescent="0.3">
      <c r="G186" s="4" t="s">
        <v>184</v>
      </c>
      <c r="H186" s="3">
        <f t="shared" si="2"/>
        <v>2198</v>
      </c>
    </row>
    <row r="187" spans="7:8" ht="14.4" x14ac:dyDescent="0.3">
      <c r="G187" s="4" t="s">
        <v>183</v>
      </c>
      <c r="H187" s="3">
        <f t="shared" si="2"/>
        <v>2199</v>
      </c>
    </row>
    <row r="188" spans="7:8" ht="14.4" x14ac:dyDescent="0.3">
      <c r="G188" s="4" t="s">
        <v>182</v>
      </c>
      <c r="H188" s="3">
        <f t="shared" si="2"/>
        <v>2200</v>
      </c>
    </row>
    <row r="189" spans="7:8" ht="14.4" x14ac:dyDescent="0.3">
      <c r="G189" s="4" t="s">
        <v>181</v>
      </c>
      <c r="H189" s="3">
        <f t="shared" si="2"/>
        <v>2201</v>
      </c>
    </row>
    <row r="190" spans="7:8" ht="14.4" x14ac:dyDescent="0.3">
      <c r="G190" s="4" t="s">
        <v>180</v>
      </c>
      <c r="H190" s="3">
        <f t="shared" si="2"/>
        <v>2202</v>
      </c>
    </row>
    <row r="191" spans="7:8" ht="14.4" x14ac:dyDescent="0.3">
      <c r="G191" s="4" t="s">
        <v>179</v>
      </c>
      <c r="H191" s="3">
        <f t="shared" si="2"/>
        <v>2203</v>
      </c>
    </row>
    <row r="192" spans="7:8" ht="14.4" x14ac:dyDescent="0.3">
      <c r="G192" s="4" t="s">
        <v>178</v>
      </c>
      <c r="H192" s="3">
        <f t="shared" si="2"/>
        <v>2204</v>
      </c>
    </row>
    <row r="193" spans="7:8" ht="14.4" x14ac:dyDescent="0.3">
      <c r="G193" s="4" t="s">
        <v>177</v>
      </c>
      <c r="H193" s="3">
        <f t="shared" si="2"/>
        <v>2205</v>
      </c>
    </row>
    <row r="194" spans="7:8" ht="14.4" x14ac:dyDescent="0.3">
      <c r="G194" s="4" t="s">
        <v>176</v>
      </c>
      <c r="H194" s="3">
        <f t="shared" si="2"/>
        <v>2206</v>
      </c>
    </row>
    <row r="195" spans="7:8" ht="14.4" x14ac:dyDescent="0.3">
      <c r="G195" s="4" t="s">
        <v>175</v>
      </c>
      <c r="H195" s="3">
        <f t="shared" si="2"/>
        <v>2207</v>
      </c>
    </row>
    <row r="196" spans="7:8" ht="14.4" x14ac:dyDescent="0.3">
      <c r="G196" s="4" t="s">
        <v>174</v>
      </c>
      <c r="H196" s="3">
        <f t="shared" si="2"/>
        <v>2208</v>
      </c>
    </row>
    <row r="197" spans="7:8" ht="14.4" x14ac:dyDescent="0.3">
      <c r="G197" s="4" t="s">
        <v>173</v>
      </c>
      <c r="H197" s="3">
        <f t="shared" si="2"/>
        <v>2209</v>
      </c>
    </row>
    <row r="198" spans="7:8" ht="14.4" x14ac:dyDescent="0.3">
      <c r="G198" s="4" t="s">
        <v>172</v>
      </c>
      <c r="H198" s="3">
        <f t="shared" ref="H198:H261" si="3">H197+1</f>
        <v>2210</v>
      </c>
    </row>
    <row r="199" spans="7:8" ht="14.4" x14ac:dyDescent="0.3">
      <c r="G199" s="4" t="s">
        <v>171</v>
      </c>
      <c r="H199" s="3">
        <f t="shared" si="3"/>
        <v>2211</v>
      </c>
    </row>
    <row r="200" spans="7:8" ht="14.4" x14ac:dyDescent="0.3">
      <c r="G200" s="4" t="s">
        <v>170</v>
      </c>
      <c r="H200" s="3">
        <f t="shared" si="3"/>
        <v>2212</v>
      </c>
    </row>
    <row r="201" spans="7:8" ht="14.4" x14ac:dyDescent="0.3">
      <c r="G201" s="4" t="s">
        <v>169</v>
      </c>
      <c r="H201" s="3">
        <f t="shared" si="3"/>
        <v>2213</v>
      </c>
    </row>
    <row r="202" spans="7:8" ht="14.4" x14ac:dyDescent="0.3">
      <c r="G202" s="4" t="s">
        <v>168</v>
      </c>
      <c r="H202" s="3">
        <f t="shared" si="3"/>
        <v>2214</v>
      </c>
    </row>
    <row r="203" spans="7:8" ht="14.4" x14ac:dyDescent="0.3">
      <c r="G203" s="4" t="s">
        <v>167</v>
      </c>
      <c r="H203" s="3">
        <f t="shared" si="3"/>
        <v>2215</v>
      </c>
    </row>
    <row r="204" spans="7:8" ht="14.4" x14ac:dyDescent="0.3">
      <c r="G204" s="4" t="s">
        <v>166</v>
      </c>
      <c r="H204" s="3">
        <f t="shared" si="3"/>
        <v>2216</v>
      </c>
    </row>
    <row r="205" spans="7:8" ht="14.4" x14ac:dyDescent="0.3">
      <c r="G205" s="4" t="s">
        <v>165</v>
      </c>
      <c r="H205" s="3">
        <f t="shared" si="3"/>
        <v>2217</v>
      </c>
    </row>
    <row r="206" spans="7:8" ht="14.4" x14ac:dyDescent="0.3">
      <c r="G206" s="4" t="s">
        <v>164</v>
      </c>
      <c r="H206" s="3">
        <f t="shared" si="3"/>
        <v>2218</v>
      </c>
    </row>
    <row r="207" spans="7:8" ht="14.4" x14ac:dyDescent="0.3">
      <c r="G207" s="4" t="s">
        <v>163</v>
      </c>
      <c r="H207" s="3">
        <f t="shared" si="3"/>
        <v>2219</v>
      </c>
    </row>
    <row r="208" spans="7:8" ht="14.4" x14ac:dyDescent="0.3">
      <c r="G208" s="4" t="s">
        <v>162</v>
      </c>
      <c r="H208" s="3">
        <f t="shared" si="3"/>
        <v>2220</v>
      </c>
    </row>
    <row r="209" spans="7:8" ht="14.4" x14ac:dyDescent="0.3">
      <c r="G209" s="4" t="s">
        <v>161</v>
      </c>
      <c r="H209" s="3">
        <f t="shared" si="3"/>
        <v>2221</v>
      </c>
    </row>
    <row r="210" spans="7:8" ht="14.4" x14ac:dyDescent="0.3">
      <c r="G210" s="4" t="s">
        <v>160</v>
      </c>
      <c r="H210" s="3">
        <f t="shared" si="3"/>
        <v>2222</v>
      </c>
    </row>
    <row r="211" spans="7:8" ht="14.4" x14ac:dyDescent="0.3">
      <c r="G211" s="4" t="s">
        <v>159</v>
      </c>
      <c r="H211" s="3">
        <f t="shared" si="3"/>
        <v>2223</v>
      </c>
    </row>
    <row r="212" spans="7:8" ht="14.4" x14ac:dyDescent="0.3">
      <c r="G212" s="4" t="s">
        <v>158</v>
      </c>
      <c r="H212" s="3">
        <f t="shared" si="3"/>
        <v>2224</v>
      </c>
    </row>
    <row r="213" spans="7:8" ht="14.4" x14ac:dyDescent="0.3">
      <c r="G213" s="4" t="s">
        <v>157</v>
      </c>
      <c r="H213" s="3">
        <f t="shared" si="3"/>
        <v>2225</v>
      </c>
    </row>
    <row r="214" spans="7:8" ht="14.4" x14ac:dyDescent="0.3">
      <c r="G214" s="4" t="s">
        <v>156</v>
      </c>
      <c r="H214" s="3">
        <f t="shared" si="3"/>
        <v>2226</v>
      </c>
    </row>
    <row r="215" spans="7:8" ht="14.4" x14ac:dyDescent="0.3">
      <c r="G215" s="4" t="s">
        <v>155</v>
      </c>
      <c r="H215" s="3">
        <f t="shared" si="3"/>
        <v>2227</v>
      </c>
    </row>
    <row r="216" spans="7:8" ht="14.4" x14ac:dyDescent="0.3">
      <c r="G216" s="4" t="s">
        <v>154</v>
      </c>
      <c r="H216" s="3">
        <f t="shared" si="3"/>
        <v>2228</v>
      </c>
    </row>
    <row r="217" spans="7:8" ht="14.4" x14ac:dyDescent="0.3">
      <c r="G217" s="4" t="s">
        <v>153</v>
      </c>
      <c r="H217" s="3">
        <f t="shared" si="3"/>
        <v>2229</v>
      </c>
    </row>
    <row r="218" spans="7:8" ht="14.4" x14ac:dyDescent="0.3">
      <c r="G218" s="4" t="s">
        <v>152</v>
      </c>
      <c r="H218" s="3">
        <f t="shared" si="3"/>
        <v>2230</v>
      </c>
    </row>
    <row r="219" spans="7:8" ht="14.4" x14ac:dyDescent="0.3">
      <c r="G219" s="4" t="s">
        <v>151</v>
      </c>
      <c r="H219" s="3">
        <f t="shared" si="3"/>
        <v>2231</v>
      </c>
    </row>
    <row r="220" spans="7:8" ht="14.4" x14ac:dyDescent="0.3">
      <c r="G220" s="4" t="s">
        <v>150</v>
      </c>
      <c r="H220" s="3">
        <f t="shared" si="3"/>
        <v>2232</v>
      </c>
    </row>
    <row r="221" spans="7:8" ht="14.4" x14ac:dyDescent="0.3">
      <c r="G221" s="4" t="s">
        <v>149</v>
      </c>
      <c r="H221" s="3">
        <f t="shared" si="3"/>
        <v>2233</v>
      </c>
    </row>
    <row r="222" spans="7:8" ht="14.4" x14ac:dyDescent="0.3">
      <c r="G222" s="4" t="s">
        <v>148</v>
      </c>
      <c r="H222" s="3">
        <f t="shared" si="3"/>
        <v>2234</v>
      </c>
    </row>
    <row r="223" spans="7:8" ht="14.4" x14ac:dyDescent="0.3">
      <c r="G223" s="4" t="s">
        <v>147</v>
      </c>
      <c r="H223" s="3">
        <f t="shared" si="3"/>
        <v>2235</v>
      </c>
    </row>
    <row r="224" spans="7:8" ht="14.4" x14ac:dyDescent="0.3">
      <c r="G224" s="4" t="s">
        <v>146</v>
      </c>
      <c r="H224" s="3">
        <f t="shared" si="3"/>
        <v>2236</v>
      </c>
    </row>
    <row r="225" spans="7:8" ht="14.4" x14ac:dyDescent="0.3">
      <c r="G225" s="4" t="s">
        <v>145</v>
      </c>
      <c r="H225" s="3">
        <f t="shared" si="3"/>
        <v>2237</v>
      </c>
    </row>
    <row r="226" spans="7:8" ht="14.4" x14ac:dyDescent="0.3">
      <c r="G226" s="4" t="s">
        <v>144</v>
      </c>
      <c r="H226" s="3">
        <f t="shared" si="3"/>
        <v>2238</v>
      </c>
    </row>
    <row r="227" spans="7:8" ht="14.4" x14ac:dyDescent="0.3">
      <c r="G227" s="4" t="s">
        <v>143</v>
      </c>
      <c r="H227" s="3">
        <f t="shared" si="3"/>
        <v>2239</v>
      </c>
    </row>
    <row r="228" spans="7:8" ht="14.4" x14ac:dyDescent="0.3">
      <c r="G228" s="4" t="s">
        <v>142</v>
      </c>
      <c r="H228" s="3">
        <f t="shared" si="3"/>
        <v>2240</v>
      </c>
    </row>
    <row r="229" spans="7:8" ht="14.4" x14ac:dyDescent="0.3">
      <c r="G229" s="4" t="s">
        <v>141</v>
      </c>
      <c r="H229" s="3">
        <f t="shared" si="3"/>
        <v>2241</v>
      </c>
    </row>
    <row r="230" spans="7:8" ht="14.4" x14ac:dyDescent="0.3">
      <c r="G230" s="4" t="s">
        <v>140</v>
      </c>
      <c r="H230" s="3">
        <f t="shared" si="3"/>
        <v>2242</v>
      </c>
    </row>
    <row r="231" spans="7:8" ht="14.4" x14ac:dyDescent="0.3">
      <c r="G231" s="4" t="s">
        <v>139</v>
      </c>
      <c r="H231" s="3">
        <f t="shared" si="3"/>
        <v>2243</v>
      </c>
    </row>
    <row r="232" spans="7:8" ht="14.4" x14ac:dyDescent="0.3">
      <c r="G232" s="4" t="s">
        <v>138</v>
      </c>
      <c r="H232" s="3">
        <f t="shared" si="3"/>
        <v>2244</v>
      </c>
    </row>
    <row r="233" spans="7:8" ht="14.4" x14ac:dyDescent="0.3">
      <c r="G233" s="4" t="s">
        <v>137</v>
      </c>
      <c r="H233" s="3">
        <f t="shared" si="3"/>
        <v>2245</v>
      </c>
    </row>
    <row r="234" spans="7:8" ht="14.4" x14ac:dyDescent="0.3">
      <c r="G234" s="4" t="s">
        <v>136</v>
      </c>
      <c r="H234" s="3">
        <f t="shared" si="3"/>
        <v>2246</v>
      </c>
    </row>
    <row r="235" spans="7:8" ht="14.4" x14ac:dyDescent="0.3">
      <c r="G235" s="4" t="s">
        <v>135</v>
      </c>
      <c r="H235" s="3">
        <f t="shared" si="3"/>
        <v>2247</v>
      </c>
    </row>
    <row r="236" spans="7:8" ht="14.4" x14ac:dyDescent="0.3">
      <c r="G236" s="4" t="s">
        <v>134</v>
      </c>
      <c r="H236" s="3">
        <f t="shared" si="3"/>
        <v>2248</v>
      </c>
    </row>
    <row r="237" spans="7:8" ht="14.4" x14ac:dyDescent="0.3">
      <c r="G237" s="4" t="s">
        <v>133</v>
      </c>
      <c r="H237" s="3">
        <f t="shared" si="3"/>
        <v>2249</v>
      </c>
    </row>
    <row r="238" spans="7:8" ht="14.4" x14ac:dyDescent="0.3">
      <c r="G238" s="4" t="s">
        <v>132</v>
      </c>
      <c r="H238" s="3">
        <f t="shared" si="3"/>
        <v>2250</v>
      </c>
    </row>
    <row r="239" spans="7:8" ht="14.4" x14ac:dyDescent="0.3">
      <c r="G239" s="4" t="s">
        <v>131</v>
      </c>
      <c r="H239" s="3">
        <f t="shared" si="3"/>
        <v>2251</v>
      </c>
    </row>
    <row r="240" spans="7:8" ht="14.4" x14ac:dyDescent="0.3">
      <c r="G240" s="4" t="s">
        <v>130</v>
      </c>
      <c r="H240" s="3">
        <f t="shared" si="3"/>
        <v>2252</v>
      </c>
    </row>
    <row r="241" spans="7:8" ht="14.4" x14ac:dyDescent="0.3">
      <c r="G241" s="4" t="s">
        <v>129</v>
      </c>
      <c r="H241" s="3">
        <f t="shared" si="3"/>
        <v>2253</v>
      </c>
    </row>
    <row r="242" spans="7:8" ht="14.4" x14ac:dyDescent="0.3">
      <c r="G242" s="4" t="s">
        <v>128</v>
      </c>
      <c r="H242" s="3">
        <f t="shared" si="3"/>
        <v>2254</v>
      </c>
    </row>
    <row r="243" spans="7:8" ht="14.4" x14ac:dyDescent="0.3">
      <c r="G243" s="4" t="s">
        <v>127</v>
      </c>
      <c r="H243" s="3">
        <f t="shared" si="3"/>
        <v>2255</v>
      </c>
    </row>
    <row r="244" spans="7:8" ht="14.4" x14ac:dyDescent="0.3">
      <c r="G244" s="4" t="s">
        <v>126</v>
      </c>
      <c r="H244" s="3">
        <f t="shared" si="3"/>
        <v>2256</v>
      </c>
    </row>
    <row r="245" spans="7:8" ht="14.4" x14ac:dyDescent="0.3">
      <c r="G245" s="4" t="s">
        <v>125</v>
      </c>
      <c r="H245" s="3">
        <f t="shared" si="3"/>
        <v>2257</v>
      </c>
    </row>
    <row r="246" spans="7:8" ht="14.4" x14ac:dyDescent="0.3">
      <c r="G246" s="4" t="s">
        <v>124</v>
      </c>
      <c r="H246" s="3">
        <f t="shared" si="3"/>
        <v>2258</v>
      </c>
    </row>
    <row r="247" spans="7:8" ht="14.4" x14ac:dyDescent="0.3">
      <c r="G247" s="4" t="s">
        <v>123</v>
      </c>
      <c r="H247" s="3">
        <f t="shared" si="3"/>
        <v>2259</v>
      </c>
    </row>
    <row r="248" spans="7:8" ht="14.4" x14ac:dyDescent="0.3">
      <c r="G248" s="4" t="s">
        <v>122</v>
      </c>
      <c r="H248" s="3">
        <f t="shared" si="3"/>
        <v>2260</v>
      </c>
    </row>
    <row r="249" spans="7:8" ht="14.4" x14ac:dyDescent="0.3">
      <c r="G249" s="4" t="s">
        <v>121</v>
      </c>
      <c r="H249" s="3">
        <f t="shared" si="3"/>
        <v>2261</v>
      </c>
    </row>
    <row r="250" spans="7:8" ht="14.4" x14ac:dyDescent="0.3">
      <c r="G250" s="4" t="s">
        <v>120</v>
      </c>
      <c r="H250" s="3">
        <f t="shared" si="3"/>
        <v>2262</v>
      </c>
    </row>
    <row r="251" spans="7:8" ht="14.4" x14ac:dyDescent="0.3">
      <c r="G251" s="4" t="s">
        <v>119</v>
      </c>
      <c r="H251" s="3">
        <f t="shared" si="3"/>
        <v>2263</v>
      </c>
    </row>
    <row r="252" spans="7:8" ht="14.4" x14ac:dyDescent="0.3">
      <c r="G252" s="4" t="s">
        <v>118</v>
      </c>
      <c r="H252" s="3">
        <f t="shared" si="3"/>
        <v>2264</v>
      </c>
    </row>
    <row r="253" spans="7:8" ht="14.4" x14ac:dyDescent="0.3">
      <c r="G253" s="4" t="s">
        <v>117</v>
      </c>
      <c r="H253" s="3">
        <f t="shared" si="3"/>
        <v>2265</v>
      </c>
    </row>
    <row r="254" spans="7:8" ht="14.4" x14ac:dyDescent="0.3">
      <c r="G254" s="4" t="s">
        <v>116</v>
      </c>
      <c r="H254" s="3">
        <f t="shared" si="3"/>
        <v>2266</v>
      </c>
    </row>
    <row r="255" spans="7:8" ht="14.4" x14ac:dyDescent="0.3">
      <c r="G255" s="4" t="s">
        <v>115</v>
      </c>
      <c r="H255" s="3">
        <f t="shared" si="3"/>
        <v>2267</v>
      </c>
    </row>
    <row r="256" spans="7:8" ht="14.4" x14ac:dyDescent="0.3">
      <c r="G256" s="4" t="s">
        <v>114</v>
      </c>
      <c r="H256" s="3">
        <f t="shared" si="3"/>
        <v>2268</v>
      </c>
    </row>
    <row r="257" spans="7:8" ht="14.4" x14ac:dyDescent="0.3">
      <c r="G257" s="4" t="s">
        <v>113</v>
      </c>
      <c r="H257" s="3">
        <f t="shared" si="3"/>
        <v>2269</v>
      </c>
    </row>
    <row r="258" spans="7:8" ht="14.4" x14ac:dyDescent="0.3">
      <c r="G258" s="4" t="s">
        <v>112</v>
      </c>
      <c r="H258" s="3">
        <f t="shared" si="3"/>
        <v>2270</v>
      </c>
    </row>
    <row r="259" spans="7:8" ht="14.4" x14ac:dyDescent="0.3">
      <c r="G259" s="4" t="s">
        <v>111</v>
      </c>
      <c r="H259" s="3">
        <f t="shared" si="3"/>
        <v>2271</v>
      </c>
    </row>
    <row r="260" spans="7:8" ht="14.4" x14ac:dyDescent="0.3">
      <c r="G260" s="4" t="s">
        <v>110</v>
      </c>
      <c r="H260" s="3">
        <f t="shared" si="3"/>
        <v>2272</v>
      </c>
    </row>
    <row r="261" spans="7:8" ht="14.4" x14ac:dyDescent="0.3">
      <c r="G261" s="4" t="s">
        <v>109</v>
      </c>
      <c r="H261" s="3">
        <f t="shared" si="3"/>
        <v>2273</v>
      </c>
    </row>
    <row r="262" spans="7:8" ht="14.4" x14ac:dyDescent="0.3">
      <c r="G262" s="4" t="s">
        <v>108</v>
      </c>
      <c r="H262" s="3">
        <f t="shared" ref="H262:H325" si="4">H261+1</f>
        <v>2274</v>
      </c>
    </row>
    <row r="263" spans="7:8" ht="14.4" x14ac:dyDescent="0.3">
      <c r="G263" s="4" t="s">
        <v>107</v>
      </c>
      <c r="H263" s="3">
        <f t="shared" si="4"/>
        <v>2275</v>
      </c>
    </row>
    <row r="264" spans="7:8" ht="14.4" x14ac:dyDescent="0.3">
      <c r="G264" s="4" t="s">
        <v>106</v>
      </c>
      <c r="H264" s="3">
        <f t="shared" si="4"/>
        <v>2276</v>
      </c>
    </row>
    <row r="265" spans="7:8" ht="14.4" x14ac:dyDescent="0.3">
      <c r="G265" s="4" t="s">
        <v>105</v>
      </c>
      <c r="H265" s="3">
        <f t="shared" si="4"/>
        <v>2277</v>
      </c>
    </row>
    <row r="266" spans="7:8" ht="14.4" x14ac:dyDescent="0.3">
      <c r="G266" s="4" t="s">
        <v>104</v>
      </c>
      <c r="H266" s="3">
        <f t="shared" si="4"/>
        <v>2278</v>
      </c>
    </row>
    <row r="267" spans="7:8" ht="14.4" x14ac:dyDescent="0.3">
      <c r="G267" s="4" t="s">
        <v>103</v>
      </c>
      <c r="H267" s="3">
        <f t="shared" si="4"/>
        <v>2279</v>
      </c>
    </row>
    <row r="268" spans="7:8" ht="14.4" x14ac:dyDescent="0.3">
      <c r="G268" s="4" t="s">
        <v>102</v>
      </c>
      <c r="H268" s="3">
        <f t="shared" si="4"/>
        <v>2280</v>
      </c>
    </row>
    <row r="269" spans="7:8" ht="14.4" x14ac:dyDescent="0.3">
      <c r="G269" s="4" t="s">
        <v>101</v>
      </c>
      <c r="H269" s="3">
        <f t="shared" si="4"/>
        <v>2281</v>
      </c>
    </row>
    <row r="270" spans="7:8" ht="14.4" x14ac:dyDescent="0.3">
      <c r="G270" s="4" t="s">
        <v>100</v>
      </c>
      <c r="H270" s="3">
        <f t="shared" si="4"/>
        <v>2282</v>
      </c>
    </row>
    <row r="271" spans="7:8" ht="14.4" x14ac:dyDescent="0.3">
      <c r="G271" s="4" t="s">
        <v>99</v>
      </c>
      <c r="H271" s="3">
        <f t="shared" si="4"/>
        <v>2283</v>
      </c>
    </row>
    <row r="272" spans="7:8" ht="14.4" x14ac:dyDescent="0.3">
      <c r="G272" s="4" t="s">
        <v>98</v>
      </c>
      <c r="H272" s="3">
        <f t="shared" si="4"/>
        <v>2284</v>
      </c>
    </row>
    <row r="273" spans="7:8" ht="14.4" x14ac:dyDescent="0.3">
      <c r="G273" s="4" t="s">
        <v>97</v>
      </c>
      <c r="H273" s="3">
        <f t="shared" si="4"/>
        <v>2285</v>
      </c>
    </row>
    <row r="274" spans="7:8" ht="14.4" x14ac:dyDescent="0.3">
      <c r="G274" s="4" t="s">
        <v>96</v>
      </c>
      <c r="H274" s="3">
        <f t="shared" si="4"/>
        <v>2286</v>
      </c>
    </row>
    <row r="275" spans="7:8" ht="14.4" x14ac:dyDescent="0.3">
      <c r="G275" s="4" t="s">
        <v>95</v>
      </c>
      <c r="H275" s="3">
        <f t="shared" si="4"/>
        <v>2287</v>
      </c>
    </row>
    <row r="276" spans="7:8" ht="14.4" x14ac:dyDescent="0.3">
      <c r="G276" s="4" t="s">
        <v>94</v>
      </c>
      <c r="H276" s="3">
        <f t="shared" si="4"/>
        <v>2288</v>
      </c>
    </row>
    <row r="277" spans="7:8" ht="14.4" x14ac:dyDescent="0.3">
      <c r="G277" s="4" t="s">
        <v>93</v>
      </c>
      <c r="H277" s="3">
        <f t="shared" si="4"/>
        <v>2289</v>
      </c>
    </row>
    <row r="278" spans="7:8" ht="14.4" x14ac:dyDescent="0.3">
      <c r="G278" s="4" t="s">
        <v>92</v>
      </c>
      <c r="H278" s="3">
        <f t="shared" si="4"/>
        <v>2290</v>
      </c>
    </row>
    <row r="279" spans="7:8" ht="14.4" x14ac:dyDescent="0.3">
      <c r="G279" s="4" t="s">
        <v>91</v>
      </c>
      <c r="H279" s="3">
        <f t="shared" si="4"/>
        <v>2291</v>
      </c>
    </row>
    <row r="280" spans="7:8" ht="14.4" x14ac:dyDescent="0.3">
      <c r="G280" s="4" t="s">
        <v>90</v>
      </c>
      <c r="H280" s="3">
        <f t="shared" si="4"/>
        <v>2292</v>
      </c>
    </row>
    <row r="281" spans="7:8" ht="14.4" x14ac:dyDescent="0.3">
      <c r="G281" s="4" t="s">
        <v>89</v>
      </c>
      <c r="H281" s="3">
        <f t="shared" si="4"/>
        <v>2293</v>
      </c>
    </row>
    <row r="282" spans="7:8" ht="14.4" x14ac:dyDescent="0.3">
      <c r="G282" s="4" t="s">
        <v>88</v>
      </c>
      <c r="H282" s="3">
        <f t="shared" si="4"/>
        <v>2294</v>
      </c>
    </row>
    <row r="283" spans="7:8" ht="14.4" x14ac:dyDescent="0.3">
      <c r="G283" s="4" t="s">
        <v>87</v>
      </c>
      <c r="H283" s="3">
        <f t="shared" si="4"/>
        <v>2295</v>
      </c>
    </row>
    <row r="284" spans="7:8" ht="14.4" x14ac:dyDescent="0.3">
      <c r="G284" s="4" t="s">
        <v>86</v>
      </c>
      <c r="H284" s="3">
        <f t="shared" si="4"/>
        <v>2296</v>
      </c>
    </row>
    <row r="285" spans="7:8" ht="14.4" x14ac:dyDescent="0.3">
      <c r="G285" s="4" t="s">
        <v>85</v>
      </c>
      <c r="H285" s="3">
        <f t="shared" si="4"/>
        <v>2297</v>
      </c>
    </row>
    <row r="286" spans="7:8" ht="14.4" x14ac:dyDescent="0.3">
      <c r="G286" s="4" t="s">
        <v>84</v>
      </c>
      <c r="H286" s="3">
        <f t="shared" si="4"/>
        <v>2298</v>
      </c>
    </row>
    <row r="287" spans="7:8" ht="14.4" x14ac:dyDescent="0.3">
      <c r="G287" s="4" t="s">
        <v>83</v>
      </c>
      <c r="H287" s="3">
        <f t="shared" si="4"/>
        <v>2299</v>
      </c>
    </row>
    <row r="288" spans="7:8" ht="14.4" x14ac:dyDescent="0.3">
      <c r="G288" s="4" t="s">
        <v>82</v>
      </c>
      <c r="H288" s="3">
        <f t="shared" si="4"/>
        <v>2300</v>
      </c>
    </row>
    <row r="289" spans="7:8" ht="14.4" x14ac:dyDescent="0.3">
      <c r="G289" s="4" t="s">
        <v>81</v>
      </c>
      <c r="H289" s="3">
        <f t="shared" si="4"/>
        <v>2301</v>
      </c>
    </row>
    <row r="290" spans="7:8" ht="14.4" x14ac:dyDescent="0.3">
      <c r="G290" s="4" t="s">
        <v>80</v>
      </c>
      <c r="H290" s="3">
        <f t="shared" si="4"/>
        <v>2302</v>
      </c>
    </row>
    <row r="291" spans="7:8" ht="14.4" x14ac:dyDescent="0.3">
      <c r="G291" s="4" t="s">
        <v>79</v>
      </c>
      <c r="H291" s="3">
        <f t="shared" si="4"/>
        <v>2303</v>
      </c>
    </row>
    <row r="292" spans="7:8" ht="14.4" x14ac:dyDescent="0.3">
      <c r="G292" s="4" t="s">
        <v>78</v>
      </c>
      <c r="H292" s="3">
        <f t="shared" si="4"/>
        <v>2304</v>
      </c>
    </row>
    <row r="293" spans="7:8" ht="14.4" x14ac:dyDescent="0.3">
      <c r="G293" s="4" t="s">
        <v>77</v>
      </c>
      <c r="H293" s="3">
        <f t="shared" si="4"/>
        <v>2305</v>
      </c>
    </row>
    <row r="294" spans="7:8" ht="14.4" x14ac:dyDescent="0.3">
      <c r="G294" s="4" t="s">
        <v>76</v>
      </c>
      <c r="H294" s="3">
        <f t="shared" si="4"/>
        <v>2306</v>
      </c>
    </row>
    <row r="295" spans="7:8" ht="14.4" x14ac:dyDescent="0.3">
      <c r="G295" s="4" t="s">
        <v>75</v>
      </c>
      <c r="H295" s="3">
        <f t="shared" si="4"/>
        <v>2307</v>
      </c>
    </row>
    <row r="296" spans="7:8" ht="14.4" x14ac:dyDescent="0.3">
      <c r="G296" s="4" t="s">
        <v>74</v>
      </c>
      <c r="H296" s="3">
        <f t="shared" si="4"/>
        <v>2308</v>
      </c>
    </row>
    <row r="297" spans="7:8" ht="14.4" x14ac:dyDescent="0.3">
      <c r="G297" s="4" t="s">
        <v>73</v>
      </c>
      <c r="H297" s="3">
        <f t="shared" si="4"/>
        <v>2309</v>
      </c>
    </row>
    <row r="298" spans="7:8" ht="14.4" x14ac:dyDescent="0.3">
      <c r="G298" s="4" t="s">
        <v>72</v>
      </c>
      <c r="H298" s="3">
        <f t="shared" si="4"/>
        <v>2310</v>
      </c>
    </row>
    <row r="299" spans="7:8" ht="14.4" x14ac:dyDescent="0.3">
      <c r="G299" s="4" t="s">
        <v>71</v>
      </c>
      <c r="H299" s="3">
        <f t="shared" si="4"/>
        <v>2311</v>
      </c>
    </row>
    <row r="300" spans="7:8" ht="14.4" x14ac:dyDescent="0.3">
      <c r="G300" s="4" t="s">
        <v>70</v>
      </c>
      <c r="H300" s="3">
        <f t="shared" si="4"/>
        <v>2312</v>
      </c>
    </row>
    <row r="301" spans="7:8" ht="14.4" x14ac:dyDescent="0.3">
      <c r="G301" s="4" t="s">
        <v>69</v>
      </c>
      <c r="H301" s="3">
        <f t="shared" si="4"/>
        <v>2313</v>
      </c>
    </row>
    <row r="302" spans="7:8" ht="14.4" x14ac:dyDescent="0.3">
      <c r="G302" s="4" t="s">
        <v>68</v>
      </c>
      <c r="H302" s="3">
        <f t="shared" si="4"/>
        <v>2314</v>
      </c>
    </row>
    <row r="303" spans="7:8" ht="14.4" x14ac:dyDescent="0.3">
      <c r="G303" s="4" t="s">
        <v>67</v>
      </c>
      <c r="H303" s="3">
        <f t="shared" si="4"/>
        <v>2315</v>
      </c>
    </row>
    <row r="304" spans="7:8" ht="14.4" x14ac:dyDescent="0.3">
      <c r="G304" s="4" t="s">
        <v>66</v>
      </c>
      <c r="H304" s="3">
        <f t="shared" si="4"/>
        <v>2316</v>
      </c>
    </row>
    <row r="305" spans="7:8" ht="14.4" x14ac:dyDescent="0.3">
      <c r="G305" s="4" t="s">
        <v>65</v>
      </c>
      <c r="H305" s="3">
        <f t="shared" si="4"/>
        <v>2317</v>
      </c>
    </row>
    <row r="306" spans="7:8" ht="14.4" x14ac:dyDescent="0.3">
      <c r="G306" s="4" t="s">
        <v>64</v>
      </c>
      <c r="H306" s="3">
        <f t="shared" si="4"/>
        <v>2318</v>
      </c>
    </row>
    <row r="307" spans="7:8" ht="14.4" x14ac:dyDescent="0.3">
      <c r="G307" s="4" t="s">
        <v>63</v>
      </c>
      <c r="H307" s="3">
        <f t="shared" si="4"/>
        <v>2319</v>
      </c>
    </row>
    <row r="308" spans="7:8" ht="14.4" x14ac:dyDescent="0.3">
      <c r="G308" s="4" t="s">
        <v>62</v>
      </c>
      <c r="H308" s="3">
        <f t="shared" si="4"/>
        <v>2320</v>
      </c>
    </row>
    <row r="309" spans="7:8" ht="14.4" x14ac:dyDescent="0.3">
      <c r="G309" s="4" t="s">
        <v>61</v>
      </c>
      <c r="H309" s="3">
        <f t="shared" si="4"/>
        <v>2321</v>
      </c>
    </row>
    <row r="310" spans="7:8" ht="14.4" x14ac:dyDescent="0.3">
      <c r="G310" s="4" t="s">
        <v>60</v>
      </c>
      <c r="H310" s="3">
        <f t="shared" si="4"/>
        <v>2322</v>
      </c>
    </row>
    <row r="311" spans="7:8" ht="14.4" x14ac:dyDescent="0.3">
      <c r="G311" s="4" t="s">
        <v>59</v>
      </c>
      <c r="H311" s="3">
        <f t="shared" si="4"/>
        <v>2323</v>
      </c>
    </row>
    <row r="312" spans="7:8" ht="14.4" x14ac:dyDescent="0.3">
      <c r="G312" s="4" t="s">
        <v>58</v>
      </c>
      <c r="H312" s="3">
        <f t="shared" si="4"/>
        <v>2324</v>
      </c>
    </row>
    <row r="313" spans="7:8" ht="14.4" x14ac:dyDescent="0.3">
      <c r="G313" s="4" t="s">
        <v>57</v>
      </c>
      <c r="H313" s="3">
        <f t="shared" si="4"/>
        <v>2325</v>
      </c>
    </row>
    <row r="314" spans="7:8" ht="14.4" x14ac:dyDescent="0.3">
      <c r="G314" s="4" t="s">
        <v>56</v>
      </c>
      <c r="H314" s="3">
        <f t="shared" si="4"/>
        <v>2326</v>
      </c>
    </row>
    <row r="315" spans="7:8" ht="14.4" x14ac:dyDescent="0.3">
      <c r="G315" s="4" t="s">
        <v>55</v>
      </c>
      <c r="H315" s="3">
        <f t="shared" si="4"/>
        <v>2327</v>
      </c>
    </row>
    <row r="316" spans="7:8" ht="14.4" x14ac:dyDescent="0.3">
      <c r="G316" s="4" t="s">
        <v>54</v>
      </c>
      <c r="H316" s="3">
        <f t="shared" si="4"/>
        <v>2328</v>
      </c>
    </row>
    <row r="317" spans="7:8" ht="14.4" x14ac:dyDescent="0.3">
      <c r="G317" s="4" t="s">
        <v>53</v>
      </c>
      <c r="H317" s="3">
        <f t="shared" si="4"/>
        <v>2329</v>
      </c>
    </row>
    <row r="318" spans="7:8" ht="14.4" x14ac:dyDescent="0.3">
      <c r="G318" s="4" t="s">
        <v>52</v>
      </c>
      <c r="H318" s="3">
        <f t="shared" si="4"/>
        <v>2330</v>
      </c>
    </row>
    <row r="319" spans="7:8" ht="14.4" x14ac:dyDescent="0.3">
      <c r="G319" s="4" t="s">
        <v>51</v>
      </c>
      <c r="H319" s="3">
        <f t="shared" si="4"/>
        <v>2331</v>
      </c>
    </row>
    <row r="320" spans="7:8" ht="14.4" x14ac:dyDescent="0.3">
      <c r="G320" s="4" t="s">
        <v>50</v>
      </c>
      <c r="H320" s="3">
        <f t="shared" si="4"/>
        <v>2332</v>
      </c>
    </row>
    <row r="321" spans="7:8" ht="14.4" x14ac:dyDescent="0.3">
      <c r="G321" s="4" t="s">
        <v>49</v>
      </c>
      <c r="H321" s="3">
        <f t="shared" si="4"/>
        <v>2333</v>
      </c>
    </row>
    <row r="322" spans="7:8" ht="14.4" x14ac:dyDescent="0.3">
      <c r="G322" s="4" t="s">
        <v>48</v>
      </c>
      <c r="H322" s="3">
        <f t="shared" si="4"/>
        <v>2334</v>
      </c>
    </row>
    <row r="323" spans="7:8" ht="14.4" x14ac:dyDescent="0.3">
      <c r="G323" s="4" t="s">
        <v>47</v>
      </c>
      <c r="H323" s="3">
        <f t="shared" si="4"/>
        <v>2335</v>
      </c>
    </row>
    <row r="324" spans="7:8" ht="14.4" x14ac:dyDescent="0.3">
      <c r="G324" s="4" t="s">
        <v>46</v>
      </c>
      <c r="H324" s="3">
        <f t="shared" si="4"/>
        <v>2336</v>
      </c>
    </row>
    <row r="325" spans="7:8" ht="14.4" x14ac:dyDescent="0.3">
      <c r="G325" s="4" t="s">
        <v>45</v>
      </c>
      <c r="H325" s="3">
        <f t="shared" si="4"/>
        <v>2337</v>
      </c>
    </row>
    <row r="326" spans="7:8" ht="14.4" x14ac:dyDescent="0.3">
      <c r="G326" s="4" t="s">
        <v>44</v>
      </c>
      <c r="H326" s="3">
        <f t="shared" ref="H326:H370" si="5">H325+1</f>
        <v>2338</v>
      </c>
    </row>
    <row r="327" spans="7:8" ht="14.4" x14ac:dyDescent="0.3">
      <c r="G327" s="4" t="s">
        <v>43</v>
      </c>
      <c r="H327" s="3">
        <f t="shared" si="5"/>
        <v>2339</v>
      </c>
    </row>
    <row r="328" spans="7:8" ht="14.4" x14ac:dyDescent="0.3">
      <c r="G328" s="4" t="s">
        <v>42</v>
      </c>
      <c r="H328" s="3">
        <f t="shared" si="5"/>
        <v>2340</v>
      </c>
    </row>
    <row r="329" spans="7:8" ht="14.4" x14ac:dyDescent="0.3">
      <c r="G329" s="4" t="s">
        <v>41</v>
      </c>
      <c r="H329" s="3">
        <f t="shared" si="5"/>
        <v>2341</v>
      </c>
    </row>
    <row r="330" spans="7:8" ht="14.4" x14ac:dyDescent="0.3">
      <c r="G330" s="4" t="s">
        <v>40</v>
      </c>
      <c r="H330" s="3">
        <f t="shared" si="5"/>
        <v>2342</v>
      </c>
    </row>
    <row r="331" spans="7:8" ht="14.4" x14ac:dyDescent="0.3">
      <c r="G331" s="4" t="s">
        <v>39</v>
      </c>
      <c r="H331" s="3">
        <f t="shared" si="5"/>
        <v>2343</v>
      </c>
    </row>
    <row r="332" spans="7:8" ht="14.4" x14ac:dyDescent="0.3">
      <c r="G332" s="4" t="s">
        <v>38</v>
      </c>
      <c r="H332" s="3">
        <f t="shared" si="5"/>
        <v>2344</v>
      </c>
    </row>
    <row r="333" spans="7:8" ht="14.4" x14ac:dyDescent="0.3">
      <c r="G333" s="4" t="s">
        <v>37</v>
      </c>
      <c r="H333" s="3">
        <f t="shared" si="5"/>
        <v>2345</v>
      </c>
    </row>
    <row r="334" spans="7:8" ht="14.4" x14ac:dyDescent="0.3">
      <c r="G334" s="4" t="s">
        <v>36</v>
      </c>
      <c r="H334" s="3">
        <f t="shared" si="5"/>
        <v>2346</v>
      </c>
    </row>
    <row r="335" spans="7:8" ht="14.4" x14ac:dyDescent="0.3">
      <c r="G335" s="4" t="s">
        <v>35</v>
      </c>
      <c r="H335" s="3">
        <f t="shared" si="5"/>
        <v>2347</v>
      </c>
    </row>
    <row r="336" spans="7:8" ht="14.4" x14ac:dyDescent="0.3">
      <c r="G336" s="4" t="s">
        <v>34</v>
      </c>
      <c r="H336" s="3">
        <f t="shared" si="5"/>
        <v>2348</v>
      </c>
    </row>
    <row r="337" spans="7:8" ht="14.4" x14ac:dyDescent="0.3">
      <c r="G337" s="4" t="s">
        <v>33</v>
      </c>
      <c r="H337" s="3">
        <f t="shared" si="5"/>
        <v>2349</v>
      </c>
    </row>
    <row r="338" spans="7:8" ht="14.4" x14ac:dyDescent="0.3">
      <c r="G338" s="4" t="s">
        <v>32</v>
      </c>
      <c r="H338" s="3">
        <f t="shared" si="5"/>
        <v>2350</v>
      </c>
    </row>
    <row r="339" spans="7:8" ht="14.4" x14ac:dyDescent="0.3">
      <c r="G339" s="4" t="s">
        <v>31</v>
      </c>
      <c r="H339" s="3">
        <f t="shared" si="5"/>
        <v>2351</v>
      </c>
    </row>
    <row r="340" spans="7:8" ht="14.4" x14ac:dyDescent="0.3">
      <c r="G340" s="4" t="s">
        <v>30</v>
      </c>
      <c r="H340" s="3">
        <f t="shared" si="5"/>
        <v>2352</v>
      </c>
    </row>
    <row r="341" spans="7:8" ht="14.4" x14ac:dyDescent="0.3">
      <c r="G341" s="4" t="s">
        <v>29</v>
      </c>
      <c r="H341" s="3">
        <f t="shared" si="5"/>
        <v>2353</v>
      </c>
    </row>
    <row r="342" spans="7:8" ht="14.4" x14ac:dyDescent="0.3">
      <c r="G342" s="4" t="s">
        <v>28</v>
      </c>
      <c r="H342" s="3">
        <f t="shared" si="5"/>
        <v>2354</v>
      </c>
    </row>
    <row r="343" spans="7:8" ht="14.4" x14ac:dyDescent="0.3">
      <c r="G343" s="4" t="s">
        <v>27</v>
      </c>
      <c r="H343" s="3">
        <f t="shared" si="5"/>
        <v>2355</v>
      </c>
    </row>
    <row r="344" spans="7:8" ht="14.4" x14ac:dyDescent="0.3">
      <c r="G344" s="4" t="s">
        <v>26</v>
      </c>
      <c r="H344" s="3">
        <f t="shared" si="5"/>
        <v>2356</v>
      </c>
    </row>
    <row r="345" spans="7:8" ht="14.4" x14ac:dyDescent="0.3">
      <c r="G345" s="4" t="s">
        <v>25</v>
      </c>
      <c r="H345" s="3">
        <f t="shared" si="5"/>
        <v>2357</v>
      </c>
    </row>
    <row r="346" spans="7:8" ht="14.4" x14ac:dyDescent="0.3">
      <c r="G346" s="4" t="s">
        <v>24</v>
      </c>
      <c r="H346" s="3">
        <f t="shared" si="5"/>
        <v>2358</v>
      </c>
    </row>
    <row r="347" spans="7:8" ht="14.4" x14ac:dyDescent="0.3">
      <c r="G347" s="4" t="s">
        <v>23</v>
      </c>
      <c r="H347" s="3">
        <f t="shared" si="5"/>
        <v>2359</v>
      </c>
    </row>
    <row r="348" spans="7:8" ht="14.4" x14ac:dyDescent="0.3">
      <c r="G348" s="4" t="s">
        <v>22</v>
      </c>
      <c r="H348" s="3">
        <f t="shared" si="5"/>
        <v>2360</v>
      </c>
    </row>
    <row r="349" spans="7:8" ht="14.4" x14ac:dyDescent="0.3">
      <c r="G349" s="4" t="s">
        <v>21</v>
      </c>
      <c r="H349" s="3">
        <f t="shared" si="5"/>
        <v>2361</v>
      </c>
    </row>
    <row r="350" spans="7:8" ht="14.4" x14ac:dyDescent="0.3">
      <c r="G350" s="4" t="s">
        <v>20</v>
      </c>
      <c r="H350" s="3">
        <f t="shared" si="5"/>
        <v>2362</v>
      </c>
    </row>
    <row r="351" spans="7:8" ht="14.4" x14ac:dyDescent="0.3">
      <c r="G351" s="4" t="s">
        <v>19</v>
      </c>
      <c r="H351" s="3">
        <f t="shared" si="5"/>
        <v>2363</v>
      </c>
    </row>
    <row r="352" spans="7:8" ht="14.4" x14ac:dyDescent="0.3">
      <c r="G352" s="4" t="s">
        <v>18</v>
      </c>
      <c r="H352" s="3">
        <f t="shared" si="5"/>
        <v>2364</v>
      </c>
    </row>
    <row r="353" spans="7:8" ht="14.4" x14ac:dyDescent="0.3">
      <c r="G353" s="4" t="s">
        <v>17</v>
      </c>
      <c r="H353" s="3">
        <f t="shared" si="5"/>
        <v>2365</v>
      </c>
    </row>
    <row r="354" spans="7:8" ht="14.4" x14ac:dyDescent="0.3">
      <c r="G354" s="4" t="s">
        <v>16</v>
      </c>
      <c r="H354" s="3">
        <f t="shared" si="5"/>
        <v>2366</v>
      </c>
    </row>
    <row r="355" spans="7:8" ht="14.4" x14ac:dyDescent="0.3">
      <c r="G355" s="4" t="s">
        <v>15</v>
      </c>
      <c r="H355" s="3">
        <f t="shared" si="5"/>
        <v>2367</v>
      </c>
    </row>
    <row r="356" spans="7:8" ht="14.4" x14ac:dyDescent="0.3">
      <c r="G356" s="4" t="s">
        <v>14</v>
      </c>
      <c r="H356" s="3">
        <f t="shared" si="5"/>
        <v>2368</v>
      </c>
    </row>
    <row r="357" spans="7:8" ht="14.4" x14ac:dyDescent="0.3">
      <c r="G357" s="4" t="s">
        <v>13</v>
      </c>
      <c r="H357" s="3">
        <f t="shared" si="5"/>
        <v>2369</v>
      </c>
    </row>
    <row r="358" spans="7:8" ht="14.4" x14ac:dyDescent="0.3">
      <c r="G358" s="4" t="s">
        <v>12</v>
      </c>
      <c r="H358" s="3">
        <f t="shared" si="5"/>
        <v>2370</v>
      </c>
    </row>
    <row r="359" spans="7:8" ht="14.4" x14ac:dyDescent="0.3">
      <c r="G359" s="4" t="s">
        <v>11</v>
      </c>
      <c r="H359" s="3">
        <f t="shared" si="5"/>
        <v>2371</v>
      </c>
    </row>
    <row r="360" spans="7:8" ht="14.4" x14ac:dyDescent="0.3">
      <c r="G360" s="4" t="s">
        <v>10</v>
      </c>
      <c r="H360" s="3">
        <f t="shared" si="5"/>
        <v>2372</v>
      </c>
    </row>
    <row r="361" spans="7:8" ht="14.4" x14ac:dyDescent="0.3">
      <c r="G361" s="4" t="s">
        <v>9</v>
      </c>
      <c r="H361" s="3">
        <f t="shared" si="5"/>
        <v>2373</v>
      </c>
    </row>
    <row r="362" spans="7:8" ht="14.4" x14ac:dyDescent="0.3">
      <c r="G362" s="4" t="s">
        <v>8</v>
      </c>
      <c r="H362" s="3">
        <f t="shared" si="5"/>
        <v>2374</v>
      </c>
    </row>
    <row r="363" spans="7:8" ht="14.4" x14ac:dyDescent="0.3">
      <c r="G363" s="4" t="s">
        <v>7</v>
      </c>
      <c r="H363" s="3">
        <f t="shared" si="5"/>
        <v>2375</v>
      </c>
    </row>
    <row r="364" spans="7:8" ht="14.4" x14ac:dyDescent="0.3">
      <c r="G364" s="4" t="s">
        <v>6</v>
      </c>
      <c r="H364" s="3">
        <f t="shared" si="5"/>
        <v>2376</v>
      </c>
    </row>
    <row r="365" spans="7:8" ht="14.4" x14ac:dyDescent="0.3">
      <c r="G365" s="4" t="s">
        <v>5</v>
      </c>
      <c r="H365" s="3">
        <f t="shared" si="5"/>
        <v>2377</v>
      </c>
    </row>
    <row r="366" spans="7:8" ht="14.4" x14ac:dyDescent="0.3">
      <c r="G366" s="4" t="s">
        <v>4</v>
      </c>
      <c r="H366" s="3">
        <f t="shared" si="5"/>
        <v>2378</v>
      </c>
    </row>
    <row r="367" spans="7:8" ht="14.4" x14ac:dyDescent="0.3">
      <c r="G367" s="4" t="s">
        <v>3</v>
      </c>
      <c r="H367" s="3">
        <f t="shared" si="5"/>
        <v>2379</v>
      </c>
    </row>
    <row r="368" spans="7:8" ht="14.4" x14ac:dyDescent="0.3">
      <c r="G368" s="4" t="s">
        <v>2</v>
      </c>
      <c r="H368" s="3">
        <f t="shared" si="5"/>
        <v>2380</v>
      </c>
    </row>
    <row r="369" spans="7:8" ht="14.4" x14ac:dyDescent="0.3">
      <c r="G369" s="4" t="s">
        <v>1</v>
      </c>
      <c r="H369" s="3">
        <f t="shared" si="5"/>
        <v>2381</v>
      </c>
    </row>
    <row r="370" spans="7:8" ht="14.4" x14ac:dyDescent="0.3">
      <c r="G370" s="4" t="s">
        <v>0</v>
      </c>
      <c r="H370" s="3">
        <f t="shared" si="5"/>
        <v>2382</v>
      </c>
    </row>
  </sheetData>
  <dataValidations count="3">
    <dataValidation type="list" allowBlank="1" showInputMessage="1" showErrorMessage="1" sqref="B9 B11" xr:uid="{00000000-0002-0000-0000-000002000000}">
      <formula1>$H$5:$H$9</formula1>
    </dataValidation>
    <dataValidation type="list" allowBlank="1" showInputMessage="1" showErrorMessage="1" sqref="B7" xr:uid="{00000000-0002-0000-0000-000001000000}">
      <formula1>$G$5:$G$370</formula1>
    </dataValidation>
    <dataValidation type="list" allowBlank="1" showInputMessage="1" showErrorMessage="1" sqref="B5" xr:uid="{00000000-0002-0000-0000-000000000000}">
      <formula1>$F$5:$F$57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64792-47CD-4432-9C17-B37F30E58457}">
  <sheetPr codeName="Sheet2">
    <tabColor rgb="FFFF5050"/>
  </sheetPr>
  <dimension ref="A1:O44"/>
  <sheetViews>
    <sheetView showGridLines="0" workbookViewId="0">
      <selection activeCell="B24" sqref="B24"/>
    </sheetView>
  </sheetViews>
  <sheetFormatPr defaultColWidth="9.21875" defaultRowHeight="13.2" x14ac:dyDescent="0.25"/>
  <cols>
    <col min="1" max="1" width="41.44140625" style="13" bestFit="1" customWidth="1"/>
    <col min="2" max="2" width="29.77734375" style="13" customWidth="1"/>
    <col min="3" max="3" width="26.44140625" style="13" bestFit="1" customWidth="1"/>
    <col min="4" max="5" width="10.5546875" style="13" bestFit="1" customWidth="1"/>
    <col min="6" max="6" width="12.44140625" style="13" customWidth="1"/>
    <col min="7" max="7" width="11.21875" style="13" bestFit="1" customWidth="1"/>
    <col min="8" max="8" width="9.21875" style="13"/>
    <col min="9" max="9" width="10.5546875" style="13" bestFit="1" customWidth="1"/>
    <col min="10" max="10" width="16.44140625" style="13" customWidth="1"/>
    <col min="11" max="11" width="10.5546875" style="13" customWidth="1"/>
    <col min="12" max="12" width="10.21875" style="13" customWidth="1"/>
    <col min="13" max="13" width="10.5546875" style="13" customWidth="1"/>
    <col min="14" max="14" width="11.44140625" style="13" customWidth="1"/>
    <col min="15" max="15" width="10.21875" style="13" bestFit="1" customWidth="1"/>
    <col min="16" max="16384" width="9.21875" style="13"/>
  </cols>
  <sheetData>
    <row r="1" spans="1:15" ht="18" x14ac:dyDescent="0.35">
      <c r="A1" s="90" t="s">
        <v>468</v>
      </c>
      <c r="B1" s="90" t="s">
        <v>467</v>
      </c>
      <c r="C1" s="91" t="s">
        <v>466</v>
      </c>
      <c r="D1" s="88"/>
      <c r="E1" s="88"/>
      <c r="F1" s="88"/>
      <c r="G1" s="88"/>
    </row>
    <row r="2" spans="1:15" ht="18" x14ac:dyDescent="0.35">
      <c r="A2" s="304" t="str">
        <f>CTRL!B5</f>
        <v>Wk7</v>
      </c>
      <c r="B2" s="90"/>
      <c r="C2" s="88"/>
      <c r="D2" s="88"/>
      <c r="E2" s="88"/>
      <c r="F2" s="88"/>
      <c r="G2" s="88"/>
    </row>
    <row r="3" spans="1:15" x14ac:dyDescent="0.25">
      <c r="A3" s="303"/>
      <c r="J3" s="13" t="s">
        <v>452</v>
      </c>
    </row>
    <row r="4" spans="1:15" x14ac:dyDescent="0.25">
      <c r="A4" s="300"/>
      <c r="B4" s="301"/>
      <c r="C4" s="301"/>
      <c r="D4" s="301"/>
      <c r="E4" s="89"/>
      <c r="F4" s="89"/>
      <c r="G4" s="89"/>
      <c r="J4" s="13" t="s">
        <v>446</v>
      </c>
    </row>
    <row r="5" spans="1:15" x14ac:dyDescent="0.25">
      <c r="A5" s="302"/>
      <c r="B5" s="301"/>
      <c r="C5" s="302"/>
      <c r="D5" s="301"/>
      <c r="E5" s="88"/>
      <c r="F5" s="88"/>
      <c r="G5" s="88"/>
      <c r="J5" s="13" t="s">
        <v>454</v>
      </c>
    </row>
    <row r="6" spans="1:15" x14ac:dyDescent="0.25">
      <c r="A6" s="89"/>
      <c r="B6" s="89"/>
      <c r="C6" s="89"/>
      <c r="D6" s="89"/>
      <c r="E6" s="89"/>
      <c r="F6" s="89"/>
      <c r="G6" s="89"/>
    </row>
    <row r="7" spans="1:15" ht="14.4" x14ac:dyDescent="0.3">
      <c r="A7" s="88"/>
      <c r="B7" s="88"/>
      <c r="C7" s="81" t="s">
        <v>451</v>
      </c>
      <c r="D7" s="81" t="s">
        <v>450</v>
      </c>
      <c r="E7" s="81" t="s">
        <v>449</v>
      </c>
      <c r="F7" s="81" t="s">
        <v>448</v>
      </c>
      <c r="G7" s="81" t="s">
        <v>447</v>
      </c>
    </row>
    <row r="8" spans="1:15" ht="14.4" x14ac:dyDescent="0.3">
      <c r="A8" s="83" t="s">
        <v>457</v>
      </c>
      <c r="B8" s="87" t="s">
        <v>465</v>
      </c>
      <c r="C8" s="50">
        <v>459568.24999999913</v>
      </c>
      <c r="D8" s="50"/>
      <c r="E8" s="50"/>
      <c r="F8" s="50"/>
      <c r="G8" s="85">
        <f>SUM(C8:F8)</f>
        <v>459568.24999999913</v>
      </c>
      <c r="H8" s="14"/>
      <c r="J8" s="27" t="s">
        <v>464</v>
      </c>
    </row>
    <row r="9" spans="1:15" ht="14.4" x14ac:dyDescent="0.3">
      <c r="A9" s="83"/>
      <c r="B9" s="86" t="s">
        <v>434</v>
      </c>
      <c r="C9" s="51">
        <f>C8-C10</f>
        <v>-297638.16000000091</v>
      </c>
      <c r="D9" s="51">
        <f t="shared" ref="D9:F9" si="0">D8-D10</f>
        <v>-314214.28571428574</v>
      </c>
      <c r="E9" s="51">
        <f t="shared" si="0"/>
        <v>-622285.7142857142</v>
      </c>
      <c r="F9" s="51">
        <f t="shared" si="0"/>
        <v>-350000</v>
      </c>
      <c r="G9" s="85">
        <f>SUM(C9:F9)</f>
        <v>-1584138.1600000008</v>
      </c>
      <c r="K9" s="84" t="s">
        <v>463</v>
      </c>
      <c r="L9" s="84" t="s">
        <v>462</v>
      </c>
      <c r="M9" s="84" t="s">
        <v>461</v>
      </c>
      <c r="N9" s="84" t="s">
        <v>460</v>
      </c>
      <c r="O9" s="84" t="s">
        <v>459</v>
      </c>
    </row>
    <row r="10" spans="1:15" ht="15" thickBot="1" x14ac:dyDescent="0.35">
      <c r="A10" s="83"/>
      <c r="B10" s="82" t="s">
        <v>458</v>
      </c>
      <c r="C10" s="43">
        <v>757206.41</v>
      </c>
      <c r="D10" s="43">
        <v>314214.28571428574</v>
      </c>
      <c r="E10" s="43">
        <v>622285.7142857142</v>
      </c>
      <c r="F10" s="43">
        <v>350000</v>
      </c>
      <c r="G10" s="43">
        <f>SUM(C10:F10)</f>
        <v>2043706.4100000001</v>
      </c>
      <c r="J10" s="27" t="s">
        <v>457</v>
      </c>
      <c r="K10" s="72">
        <f>K11+K12</f>
        <v>757206.41</v>
      </c>
      <c r="L10" s="72">
        <f>L11+L12</f>
        <v>314214.28571428574</v>
      </c>
      <c r="M10" s="72">
        <f>M11+M12</f>
        <v>622285.7142857142</v>
      </c>
      <c r="N10" s="72">
        <f>N11+N12</f>
        <v>350000</v>
      </c>
      <c r="O10" s="72">
        <f>SUM(K10:N10)</f>
        <v>2043706.4100000001</v>
      </c>
    </row>
    <row r="11" spans="1:15" ht="15.6" thickTop="1" thickBot="1" x14ac:dyDescent="0.35">
      <c r="A11" s="75"/>
      <c r="B11" s="75"/>
      <c r="C11" s="74"/>
      <c r="D11" s="74"/>
      <c r="E11" s="74"/>
      <c r="F11" s="74"/>
      <c r="G11" s="74"/>
      <c r="K11" s="14"/>
      <c r="L11" s="14"/>
      <c r="M11" s="14"/>
      <c r="N11" s="14"/>
      <c r="O11" s="67"/>
    </row>
    <row r="12" spans="1:15" ht="15" thickTop="1" x14ac:dyDescent="0.3">
      <c r="A12" s="71"/>
      <c r="B12" s="71"/>
      <c r="C12" s="81" t="s">
        <v>451</v>
      </c>
      <c r="D12" s="81" t="s">
        <v>450</v>
      </c>
      <c r="E12" s="81" t="s">
        <v>449</v>
      </c>
      <c r="F12" s="81" t="s">
        <v>448</v>
      </c>
      <c r="G12" s="81" t="s">
        <v>447</v>
      </c>
      <c r="J12" s="13" t="s">
        <v>446</v>
      </c>
      <c r="K12" s="80">
        <v>757206.41</v>
      </c>
      <c r="L12" s="80">
        <v>314214.28571428574</v>
      </c>
      <c r="M12" s="80">
        <v>622285.7142857142</v>
      </c>
      <c r="N12" s="80">
        <v>350000</v>
      </c>
      <c r="O12" s="67">
        <f>SUM(K12:N12)</f>
        <v>2043706.4100000001</v>
      </c>
    </row>
    <row r="13" spans="1:15" ht="14.4" x14ac:dyDescent="0.3">
      <c r="A13" s="77" t="s">
        <v>453</v>
      </c>
      <c r="B13" s="79" t="s">
        <v>435</v>
      </c>
      <c r="C13" s="50">
        <v>37934.32</v>
      </c>
      <c r="D13" s="50"/>
      <c r="E13" s="50"/>
      <c r="F13" s="50"/>
      <c r="G13" s="49">
        <f>SUM(C13:F13)</f>
        <v>37934.32</v>
      </c>
    </row>
    <row r="14" spans="1:15" ht="14.4" x14ac:dyDescent="0.3">
      <c r="A14" s="77"/>
      <c r="B14" s="78" t="s">
        <v>434</v>
      </c>
      <c r="C14" s="51">
        <f>C15-C13</f>
        <v>107057.1152238806</v>
      </c>
      <c r="D14" s="51">
        <f t="shared" ref="D14:F14" si="1">D15-D13</f>
        <v>16950.884776119401</v>
      </c>
      <c r="E14" s="51">
        <f t="shared" si="1"/>
        <v>0</v>
      </c>
      <c r="F14" s="51">
        <f t="shared" si="1"/>
        <v>0</v>
      </c>
      <c r="G14" s="49">
        <f>SUM(C14:F14)</f>
        <v>124008</v>
      </c>
      <c r="H14" s="48"/>
      <c r="I14" s="48"/>
      <c r="J14" s="27" t="s">
        <v>456</v>
      </c>
      <c r="K14" s="72">
        <f>K15+K16+K17</f>
        <v>768755.13544663542</v>
      </c>
      <c r="L14" s="72">
        <f>L15+L16+L17</f>
        <v>580885.47760952543</v>
      </c>
      <c r="M14" s="72">
        <f>M15+M16+M17</f>
        <v>208070.89306603989</v>
      </c>
      <c r="N14" s="72">
        <f>N15+N16+N17</f>
        <v>90006.054168580609</v>
      </c>
      <c r="O14" s="72">
        <f>SUM(K14:N14)</f>
        <v>1647717.5602907813</v>
      </c>
    </row>
    <row r="15" spans="1:15" ht="15" thickBot="1" x14ac:dyDescent="0.35">
      <c r="A15" s="77"/>
      <c r="B15" s="76" t="s">
        <v>433</v>
      </c>
      <c r="C15" s="44">
        <v>144991.4352238806</v>
      </c>
      <c r="D15" s="44">
        <v>16950.884776119401</v>
      </c>
      <c r="E15" s="44">
        <v>0</v>
      </c>
      <c r="F15" s="44">
        <v>0</v>
      </c>
      <c r="G15" s="43">
        <f>SUM(C15:F15)</f>
        <v>161942.32</v>
      </c>
      <c r="I15" s="14"/>
      <c r="K15" s="14"/>
      <c r="L15" s="14"/>
      <c r="M15" s="14"/>
      <c r="N15" s="14"/>
      <c r="O15" s="67">
        <f>SUM(K15:N15)</f>
        <v>0</v>
      </c>
    </row>
    <row r="16" spans="1:15" ht="15.6" thickTop="1" thickBot="1" x14ac:dyDescent="0.35">
      <c r="A16" s="75"/>
      <c r="B16" s="75"/>
      <c r="C16" s="74"/>
      <c r="D16" s="74"/>
      <c r="E16" s="74"/>
      <c r="F16" s="74"/>
      <c r="G16" s="74"/>
      <c r="J16" s="13" t="s">
        <v>446</v>
      </c>
      <c r="K16" s="14">
        <v>283947.76802802482</v>
      </c>
      <c r="L16" s="14">
        <v>314509.70639756729</v>
      </c>
      <c r="M16" s="14">
        <v>125271.1166858525</v>
      </c>
      <c r="N16" s="14">
        <v>29753.073037339334</v>
      </c>
      <c r="O16" s="67">
        <f>SUM(K16:N16)</f>
        <v>753481.66414878401</v>
      </c>
    </row>
    <row r="17" spans="1:15" ht="15" thickTop="1" x14ac:dyDescent="0.3">
      <c r="A17" s="46" t="s">
        <v>455</v>
      </c>
      <c r="B17" s="66" t="s">
        <v>435</v>
      </c>
      <c r="C17" s="64"/>
      <c r="D17" s="64"/>
      <c r="E17" s="64"/>
      <c r="F17" s="64"/>
      <c r="G17" s="63">
        <f>SUM(C17:F17)</f>
        <v>0</v>
      </c>
      <c r="J17" s="13" t="s">
        <v>454</v>
      </c>
      <c r="K17" s="14">
        <v>484807.36741861061</v>
      </c>
      <c r="L17" s="14">
        <v>266375.77121195808</v>
      </c>
      <c r="M17" s="14">
        <v>82799.776380187395</v>
      </c>
      <c r="N17" s="14">
        <v>60252.981131241278</v>
      </c>
      <c r="O17" s="67">
        <f>SUM(K17:N17)</f>
        <v>894235.89614199742</v>
      </c>
    </row>
    <row r="18" spans="1:15" ht="14.4" x14ac:dyDescent="0.3">
      <c r="A18" s="46"/>
      <c r="B18" s="66" t="s">
        <v>434</v>
      </c>
      <c r="C18" s="51"/>
      <c r="D18" s="51"/>
      <c r="E18" s="51"/>
      <c r="F18" s="51"/>
      <c r="G18" s="63">
        <f>SUM(C18:F18)</f>
        <v>0</v>
      </c>
      <c r="H18" s="48"/>
      <c r="I18" s="48"/>
    </row>
    <row r="19" spans="1:15" ht="15" thickBot="1" x14ac:dyDescent="0.35">
      <c r="A19" s="46"/>
      <c r="B19" s="45" t="s">
        <v>433</v>
      </c>
      <c r="C19" s="44">
        <v>283947.76802802482</v>
      </c>
      <c r="D19" s="44">
        <v>314509.70639756729</v>
      </c>
      <c r="E19" s="44">
        <v>125271.1166858525</v>
      </c>
      <c r="F19" s="44">
        <v>29753.073037339334</v>
      </c>
      <c r="G19" s="73">
        <f>SUM(C19:F19)</f>
        <v>753481.66414878401</v>
      </c>
      <c r="I19" s="14"/>
      <c r="J19" s="27" t="s">
        <v>453</v>
      </c>
      <c r="K19" s="72">
        <f>K20+K21</f>
        <v>144991.4352238806</v>
      </c>
      <c r="L19" s="72">
        <f>L20+L21</f>
        <v>16950.884776119401</v>
      </c>
      <c r="M19" s="72">
        <f>M20+M21</f>
        <v>0</v>
      </c>
      <c r="N19" s="72">
        <f>N20+N21</f>
        <v>0</v>
      </c>
      <c r="O19" s="72">
        <f>SUM(K19:N19)</f>
        <v>161942.32</v>
      </c>
    </row>
    <row r="20" spans="1:15" s="47" customFormat="1" ht="15" thickTop="1" x14ac:dyDescent="0.3">
      <c r="A20" s="71"/>
      <c r="B20" s="70"/>
      <c r="C20" s="69"/>
      <c r="D20" s="69"/>
      <c r="E20" s="69"/>
      <c r="F20" s="69"/>
      <c r="G20" s="69"/>
      <c r="I20" s="53"/>
      <c r="J20" s="13"/>
      <c r="K20" s="14"/>
      <c r="L20" s="14"/>
      <c r="M20" s="14"/>
      <c r="N20" s="14"/>
      <c r="O20" s="67"/>
    </row>
    <row r="21" spans="1:15" ht="14.4" x14ac:dyDescent="0.3">
      <c r="A21" s="46"/>
      <c r="B21" s="46"/>
      <c r="C21" s="68" t="s">
        <v>451</v>
      </c>
      <c r="D21" s="68" t="s">
        <v>450</v>
      </c>
      <c r="E21" s="68" t="s">
        <v>449</v>
      </c>
      <c r="F21" s="68" t="s">
        <v>448</v>
      </c>
      <c r="G21" s="68" t="s">
        <v>447</v>
      </c>
      <c r="J21" s="13" t="s">
        <v>446</v>
      </c>
      <c r="K21" s="14">
        <v>144991.4352238806</v>
      </c>
      <c r="L21" s="14">
        <v>16950.884776119401</v>
      </c>
      <c r="M21" s="14">
        <v>0</v>
      </c>
      <c r="N21" s="14">
        <v>0</v>
      </c>
      <c r="O21" s="67">
        <f>SUM(K21:N21)</f>
        <v>161942.32</v>
      </c>
    </row>
    <row r="22" spans="1:15" ht="14.4" x14ac:dyDescent="0.3">
      <c r="A22" s="46" t="s">
        <v>445</v>
      </c>
      <c r="B22" s="66" t="s">
        <v>444</v>
      </c>
      <c r="C22" s="64"/>
      <c r="D22" s="64"/>
      <c r="E22" s="64"/>
      <c r="F22" s="64"/>
      <c r="G22" s="63">
        <f>SUM(C22:F22)</f>
        <v>0</v>
      </c>
      <c r="H22" s="15"/>
    </row>
    <row r="23" spans="1:15" ht="14.4" x14ac:dyDescent="0.3">
      <c r="A23" s="46"/>
      <c r="B23" s="66" t="s">
        <v>443</v>
      </c>
      <c r="C23" s="65"/>
      <c r="D23" s="64"/>
      <c r="E23" s="64"/>
      <c r="F23" s="64"/>
      <c r="G23" s="63">
        <f>SUM(C23:F23)</f>
        <v>0</v>
      </c>
      <c r="J23" s="62" t="s">
        <v>442</v>
      </c>
      <c r="K23" s="61">
        <f>K10+K14+K19</f>
        <v>1670952.9806705161</v>
      </c>
      <c r="L23" s="61">
        <f>L10+L14+L19</f>
        <v>912050.64809993049</v>
      </c>
      <c r="M23" s="61">
        <f>M10+M14+M19</f>
        <v>830356.60735175409</v>
      </c>
      <c r="N23" s="61">
        <f>N10+N14+N19</f>
        <v>440006.05416858062</v>
      </c>
      <c r="O23" s="61">
        <f>O10+O14+O19</f>
        <v>3853366.2902907813</v>
      </c>
    </row>
    <row r="24" spans="1:15" ht="15" thickBot="1" x14ac:dyDescent="0.35">
      <c r="A24" s="60" t="s">
        <v>441</v>
      </c>
      <c r="B24" s="59" t="s">
        <v>440</v>
      </c>
      <c r="C24" s="58">
        <f>SUM(C22:C23)</f>
        <v>0</v>
      </c>
      <c r="D24" s="58">
        <f>SUM(D22:D23)</f>
        <v>0</v>
      </c>
      <c r="E24" s="58">
        <f>SUM(E22:E23)</f>
        <v>0</v>
      </c>
      <c r="F24" s="58">
        <f>SUM(F22:F23)</f>
        <v>0</v>
      </c>
      <c r="G24" s="58">
        <f>SUM(C24:F24)</f>
        <v>0</v>
      </c>
      <c r="J24" s="14"/>
      <c r="L24" s="14"/>
    </row>
    <row r="25" spans="1:15" ht="15" thickTop="1" x14ac:dyDescent="0.3">
      <c r="A25" s="57" t="s">
        <v>439</v>
      </c>
      <c r="B25" s="57"/>
      <c r="C25" s="305">
        <v>484807.36741861061</v>
      </c>
      <c r="D25" s="305">
        <v>266375.77121195808</v>
      </c>
      <c r="E25" s="305">
        <v>82799.776380187395</v>
      </c>
      <c r="F25" s="305">
        <v>60252.981131241278</v>
      </c>
      <c r="G25" s="306">
        <f>SUM(C25:F25)</f>
        <v>894235.89614199742</v>
      </c>
      <c r="H25" s="14"/>
      <c r="I25" s="14"/>
      <c r="J25" s="15" t="s">
        <v>438</v>
      </c>
    </row>
    <row r="26" spans="1:15" ht="14.4" x14ac:dyDescent="0.3">
      <c r="A26" s="40"/>
      <c r="B26" s="40"/>
      <c r="C26" s="56" t="s">
        <v>437</v>
      </c>
      <c r="D26" s="56"/>
      <c r="E26" s="56"/>
      <c r="F26" s="56"/>
      <c r="G26" s="55"/>
      <c r="J26" s="14"/>
    </row>
    <row r="27" spans="1:15" ht="14.4" x14ac:dyDescent="0.3">
      <c r="A27" s="46" t="s">
        <v>436</v>
      </c>
      <c r="B27" s="54" t="s">
        <v>435</v>
      </c>
      <c r="C27" s="50">
        <f>297392-37934</f>
        <v>259458</v>
      </c>
      <c r="D27" s="50"/>
      <c r="E27" s="50"/>
      <c r="F27" s="50"/>
      <c r="G27" s="49">
        <f>SUM(C27:F27)</f>
        <v>259458</v>
      </c>
      <c r="J27" s="47"/>
      <c r="K27" s="53"/>
      <c r="L27" s="53"/>
      <c r="M27" s="53"/>
      <c r="N27" s="53"/>
      <c r="O27" s="47"/>
    </row>
    <row r="28" spans="1:15" ht="14.4" x14ac:dyDescent="0.3">
      <c r="A28" s="46"/>
      <c r="B28" s="52" t="s">
        <v>434</v>
      </c>
      <c r="C28" s="51">
        <f>C29-C27</f>
        <v>509297.13544663542</v>
      </c>
      <c r="D28" s="51">
        <f t="shared" ref="D28:F28" si="2">D29-D27</f>
        <v>580885.47760952543</v>
      </c>
      <c r="E28" s="51">
        <f t="shared" si="2"/>
        <v>208070.89306603989</v>
      </c>
      <c r="F28" s="51">
        <f t="shared" si="2"/>
        <v>90006.054168580609</v>
      </c>
      <c r="G28" s="49">
        <f>SUM(C28:F28)</f>
        <v>1388259.5602907813</v>
      </c>
      <c r="H28" s="48"/>
      <c r="I28" s="48"/>
      <c r="J28" s="47"/>
      <c r="K28" s="47"/>
      <c r="L28" s="47"/>
      <c r="M28" s="47"/>
      <c r="N28" s="47"/>
      <c r="O28" s="47"/>
    </row>
    <row r="29" spans="1:15" ht="15" thickBot="1" x14ac:dyDescent="0.35">
      <c r="A29" s="46"/>
      <c r="B29" s="45" t="s">
        <v>433</v>
      </c>
      <c r="C29" s="44">
        <f>C25+C19</f>
        <v>768755.13544663542</v>
      </c>
      <c r="D29" s="44">
        <f t="shared" ref="D29:F29" si="3">D25+D19</f>
        <v>580885.47760952543</v>
      </c>
      <c r="E29" s="44">
        <f t="shared" si="3"/>
        <v>208070.89306603989</v>
      </c>
      <c r="F29" s="44">
        <f t="shared" si="3"/>
        <v>90006.054168580609</v>
      </c>
      <c r="G29" s="43">
        <f>SUM(C29:F29)</f>
        <v>1647717.5602907813</v>
      </c>
      <c r="I29" s="14"/>
      <c r="J29" s="42"/>
      <c r="K29" s="41"/>
      <c r="L29" s="41"/>
      <c r="M29" s="41"/>
      <c r="N29" s="41"/>
      <c r="O29" s="41"/>
    </row>
    <row r="30" spans="1:15" ht="13.8" thickTop="1" x14ac:dyDescent="0.25">
      <c r="A30" s="27"/>
      <c r="B30" s="27"/>
      <c r="C30" s="27"/>
      <c r="D30" s="26"/>
      <c r="E30" s="27"/>
      <c r="F30" s="27"/>
      <c r="G30" s="27"/>
    </row>
    <row r="31" spans="1:15" ht="14.4" x14ac:dyDescent="0.3">
      <c r="A31" s="40"/>
      <c r="B31" s="39"/>
      <c r="C31" s="38"/>
      <c r="D31" s="38"/>
      <c r="E31" s="38"/>
      <c r="F31" s="38"/>
      <c r="G31" s="38"/>
    </row>
    <row r="32" spans="1:15" ht="15" thickBot="1" x14ac:dyDescent="0.35">
      <c r="A32" s="37"/>
      <c r="B32" s="37" t="s">
        <v>432</v>
      </c>
      <c r="C32" s="36">
        <f>C13+C8+C22</f>
        <v>497502.56999999913</v>
      </c>
      <c r="D32" s="36">
        <f>D13+D8+D22</f>
        <v>0</v>
      </c>
      <c r="E32" s="36">
        <f>E13+E8+E22</f>
        <v>0</v>
      </c>
      <c r="F32" s="36">
        <f>F13+F8+F22</f>
        <v>0</v>
      </c>
      <c r="G32" s="36">
        <f>SUM(C32:F32)</f>
        <v>497502.56999999913</v>
      </c>
      <c r="I32" s="14"/>
    </row>
    <row r="33" spans="1:9" ht="15" thickTop="1" x14ac:dyDescent="0.3">
      <c r="A33" s="35"/>
      <c r="B33" s="34" t="s">
        <v>431</v>
      </c>
      <c r="C33" s="33"/>
      <c r="D33" s="33"/>
      <c r="E33" s="33"/>
      <c r="F33" s="33"/>
      <c r="G33" s="33">
        <f>SUM(C33:F33)</f>
        <v>0</v>
      </c>
    </row>
    <row r="34" spans="1:9" ht="14.4" x14ac:dyDescent="0.3">
      <c r="A34" s="32"/>
      <c r="B34" s="31"/>
      <c r="C34" s="30"/>
      <c r="D34" s="30"/>
      <c r="E34" s="30"/>
      <c r="F34" s="30"/>
      <c r="G34" s="30"/>
    </row>
    <row r="35" spans="1:9" ht="13.8" thickBot="1" x14ac:dyDescent="0.3">
      <c r="A35" s="29"/>
      <c r="B35" s="29" t="s">
        <v>430</v>
      </c>
      <c r="C35" s="28">
        <f>C24+C15+C10</f>
        <v>902197.84522388061</v>
      </c>
      <c r="D35" s="28">
        <f>D24+D15+D10</f>
        <v>331165.17049040511</v>
      </c>
      <c r="E35" s="28">
        <f>E24+E15+E10</f>
        <v>622285.7142857142</v>
      </c>
      <c r="F35" s="28">
        <f>F24+F15+F10</f>
        <v>350000</v>
      </c>
      <c r="G35" s="28">
        <f>G24+G15+G10</f>
        <v>2205648.73</v>
      </c>
    </row>
    <row r="36" spans="1:9" x14ac:dyDescent="0.25">
      <c r="A36" s="27"/>
      <c r="B36" s="27" t="s">
        <v>430</v>
      </c>
      <c r="C36" s="26">
        <v>1098331.8366792235</v>
      </c>
      <c r="D36" s="26">
        <v>538548.44064304454</v>
      </c>
      <c r="E36" s="26">
        <v>989251.54823517171</v>
      </c>
      <c r="F36" s="26">
        <v>468330.19978602167</v>
      </c>
      <c r="G36" s="26">
        <v>3094462.025343461</v>
      </c>
    </row>
    <row r="37" spans="1:9" x14ac:dyDescent="0.25">
      <c r="B37" s="25" t="s">
        <v>429</v>
      </c>
      <c r="C37" s="24">
        <v>0</v>
      </c>
      <c r="D37" s="24">
        <v>0</v>
      </c>
      <c r="E37" s="24">
        <v>0</v>
      </c>
      <c r="F37" s="24">
        <v>0</v>
      </c>
      <c r="G37" s="24">
        <f>SUM(C37:F37)</f>
        <v>0</v>
      </c>
      <c r="I37" s="14"/>
    </row>
    <row r="38" spans="1:9" x14ac:dyDescent="0.25">
      <c r="A38" s="18" t="s">
        <v>428</v>
      </c>
      <c r="B38" s="23"/>
      <c r="C38" s="22">
        <v>858585</v>
      </c>
      <c r="D38" s="22">
        <v>615792</v>
      </c>
      <c r="E38" s="22">
        <v>759258</v>
      </c>
      <c r="F38" s="22">
        <v>423588</v>
      </c>
      <c r="G38" s="22">
        <v>2657223</v>
      </c>
    </row>
    <row r="39" spans="1:9" ht="13.8" thickBot="1" x14ac:dyDescent="0.3">
      <c r="A39" s="21" t="s">
        <v>427</v>
      </c>
      <c r="B39" s="20"/>
      <c r="C39" s="19">
        <v>723146.4151048715</v>
      </c>
      <c r="D39" s="19">
        <v>325632.76959805551</v>
      </c>
      <c r="E39" s="19">
        <v>94842.088799166508</v>
      </c>
      <c r="F39" s="19">
        <v>91094.294758064512</v>
      </c>
      <c r="G39" s="19">
        <v>1234715.5682601579</v>
      </c>
    </row>
    <row r="40" spans="1:9" x14ac:dyDescent="0.25">
      <c r="A40" s="18" t="s">
        <v>426</v>
      </c>
      <c r="B40" s="17"/>
      <c r="C40" s="16">
        <f>C38+C39</f>
        <v>1581731.4151048716</v>
      </c>
      <c r="D40" s="16">
        <f>D38+D39</f>
        <v>941424.76959805551</v>
      </c>
      <c r="E40" s="16">
        <f>E38+E39</f>
        <v>854100.08879916649</v>
      </c>
      <c r="F40" s="16">
        <f>F38+F39</f>
        <v>514682.2947580645</v>
      </c>
      <c r="G40" s="16">
        <f>SUM(C40:F40)</f>
        <v>3891938.5682601584</v>
      </c>
    </row>
    <row r="41" spans="1:9" x14ac:dyDescent="0.25">
      <c r="C41" s="15"/>
    </row>
    <row r="42" spans="1:9" x14ac:dyDescent="0.25">
      <c r="C42" s="14"/>
      <c r="D42" s="14"/>
      <c r="E42" s="14"/>
      <c r="F42" s="14"/>
      <c r="G42" s="14"/>
    </row>
    <row r="43" spans="1:9" x14ac:dyDescent="0.25">
      <c r="C43" s="14"/>
      <c r="D43" s="14"/>
      <c r="E43" s="14"/>
      <c r="F43" s="14"/>
      <c r="G43" s="14"/>
    </row>
    <row r="44" spans="1:9" x14ac:dyDescent="0.25">
      <c r="C44" s="14"/>
      <c r="D44" s="14"/>
      <c r="E44" s="14"/>
      <c r="F44" s="14"/>
      <c r="G44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C5146-D42A-4BC9-AC7E-E00B135468FA}">
  <sheetPr codeName="Sheet3">
    <tabColor theme="5"/>
    <pageSetUpPr fitToPage="1"/>
  </sheetPr>
  <dimension ref="A1:R41"/>
  <sheetViews>
    <sheetView showGridLines="0" zoomScale="90" zoomScaleNormal="90" workbookViewId="0">
      <pane xSplit="1" ySplit="7" topLeftCell="B8" activePane="bottomRight" state="frozen"/>
      <selection activeCell="A3" sqref="A3"/>
      <selection pane="topRight" activeCell="A3" sqref="A3"/>
      <selection pane="bottomLeft" activeCell="A3" sqref="A3"/>
      <selection pane="bottomRight" activeCell="D2" sqref="D2"/>
    </sheetView>
  </sheetViews>
  <sheetFormatPr defaultColWidth="8.5546875" defaultRowHeight="13.2" outlineLevelRow="2" outlineLevelCol="1" x14ac:dyDescent="0.25"/>
  <cols>
    <col min="1" max="1" width="26.44140625" style="13" customWidth="1"/>
    <col min="2" max="3" width="14.5546875" style="13" customWidth="1"/>
    <col min="4" max="4" width="13.5546875" style="13" customWidth="1" outlineLevel="1"/>
    <col min="5" max="5" width="11.44140625" style="13" customWidth="1" outlineLevel="1"/>
    <col min="6" max="6" width="11.44140625" style="303" customWidth="1" outlineLevel="1"/>
    <col min="7" max="7" width="14" style="13" customWidth="1"/>
    <col min="8" max="8" width="11.44140625" style="13" customWidth="1"/>
    <col min="9" max="9" width="9.5546875" style="13" customWidth="1"/>
    <col min="10" max="10" width="1.44140625" style="13" customWidth="1"/>
    <col min="11" max="11" width="11.44140625" style="13" customWidth="1"/>
    <col min="12" max="12" width="1.44140625" style="13" customWidth="1"/>
    <col min="13" max="13" width="14" style="13" customWidth="1"/>
    <col min="14" max="14" width="11.44140625" style="13" customWidth="1"/>
    <col min="15" max="15" width="9.5546875" style="13" customWidth="1"/>
    <col min="16" max="16384" width="8.5546875" style="13"/>
  </cols>
  <sheetData>
    <row r="1" spans="1:18" ht="14.4" outlineLevel="1" x14ac:dyDescent="0.3">
      <c r="A1" s="252"/>
      <c r="B1" s="252"/>
      <c r="C1" s="100"/>
      <c r="D1" s="99"/>
      <c r="E1" s="99"/>
      <c r="F1" s="334"/>
      <c r="G1" s="97"/>
      <c r="H1" s="251"/>
      <c r="I1" s="96"/>
      <c r="J1" s="95"/>
      <c r="K1" s="250"/>
      <c r="L1" s="250"/>
      <c r="M1" s="93"/>
      <c r="N1" s="249"/>
      <c r="O1" s="92"/>
      <c r="P1" s="101"/>
      <c r="Q1" s="101"/>
      <c r="R1" s="101"/>
    </row>
    <row r="2" spans="1:18" ht="27" customHeight="1" outlineLevel="1" x14ac:dyDescent="0.55000000000000004">
      <c r="A2" s="248" t="s">
        <v>512</v>
      </c>
      <c r="B2" s="248"/>
      <c r="C2" s="247"/>
      <c r="D2" s="352" t="s">
        <v>525</v>
      </c>
      <c r="E2" s="353"/>
      <c r="F2" s="354"/>
      <c r="G2" s="355"/>
      <c r="H2" s="97"/>
      <c r="I2" s="96"/>
      <c r="J2" s="95"/>
      <c r="K2" s="246"/>
      <c r="L2" s="246"/>
      <c r="M2" s="93"/>
      <c r="N2" s="93"/>
      <c r="O2" s="92"/>
      <c r="P2" s="101"/>
      <c r="Q2" s="101"/>
      <c r="R2" s="101"/>
    </row>
    <row r="3" spans="1:18" ht="14.4" outlineLevel="1" x14ac:dyDescent="0.3">
      <c r="A3" s="245" t="str">
        <f>_xlfn.CONCAT(CTRL!B5," ",CTRL!B9)</f>
        <v>Wk7 2019</v>
      </c>
      <c r="B3" s="244"/>
      <c r="C3" s="243">
        <v>1000</v>
      </c>
      <c r="D3" s="243"/>
      <c r="E3" s="243"/>
      <c r="F3" s="242"/>
      <c r="G3" s="241"/>
      <c r="H3" s="241"/>
      <c r="I3" s="240"/>
      <c r="J3" s="239"/>
      <c r="K3" s="238"/>
      <c r="L3" s="94"/>
      <c r="M3" s="237"/>
      <c r="N3" s="237"/>
      <c r="O3" s="236"/>
      <c r="P3" s="101"/>
      <c r="Q3" s="101"/>
      <c r="R3" s="101"/>
    </row>
    <row r="4" spans="1:18" ht="14.4" outlineLevel="1" x14ac:dyDescent="0.3">
      <c r="A4" s="235" t="s">
        <v>486</v>
      </c>
      <c r="B4" s="231"/>
      <c r="C4" s="233"/>
      <c r="D4" s="228"/>
      <c r="E4" s="228"/>
      <c r="F4" s="232"/>
      <c r="G4" s="228"/>
      <c r="H4" s="97"/>
      <c r="I4" s="96"/>
      <c r="J4" s="95"/>
      <c r="K4" s="94"/>
      <c r="L4" s="94"/>
      <c r="M4" s="93"/>
      <c r="N4" s="93"/>
      <c r="O4" s="92"/>
      <c r="P4" s="101"/>
      <c r="Q4" s="101"/>
      <c r="R4" s="101" t="s">
        <v>485</v>
      </c>
    </row>
    <row r="5" spans="1:18" ht="14.4" x14ac:dyDescent="0.3">
      <c r="A5" s="234"/>
      <c r="B5" s="234"/>
      <c r="C5" s="233"/>
      <c r="D5" s="228"/>
      <c r="E5" s="228"/>
      <c r="F5" s="232"/>
      <c r="G5" s="228"/>
      <c r="H5" s="97"/>
      <c r="I5" s="96"/>
      <c r="J5" s="95"/>
      <c r="K5" s="94"/>
      <c r="L5" s="94"/>
      <c r="M5" s="93"/>
      <c r="N5" s="93"/>
      <c r="O5" s="92"/>
      <c r="P5" s="101"/>
      <c r="Q5" s="101"/>
      <c r="R5" s="101"/>
    </row>
    <row r="6" spans="1:18" ht="14.4" x14ac:dyDescent="0.3">
      <c r="A6" s="231"/>
      <c r="B6" s="231"/>
      <c r="C6" s="230"/>
      <c r="D6" s="228"/>
      <c r="E6" s="229" t="s">
        <v>484</v>
      </c>
      <c r="F6" s="335"/>
      <c r="G6" s="228"/>
      <c r="H6" s="227" t="s">
        <v>483</v>
      </c>
      <c r="I6" s="226"/>
      <c r="J6" s="225"/>
      <c r="K6" s="224"/>
      <c r="L6" s="94"/>
      <c r="M6" s="93"/>
      <c r="N6" s="223" t="s">
        <v>483</v>
      </c>
      <c r="O6" s="222"/>
      <c r="P6" s="101"/>
      <c r="Q6" s="101"/>
      <c r="R6" s="101"/>
    </row>
    <row r="7" spans="1:18" s="208" customFormat="1" ht="28.8" x14ac:dyDescent="0.3">
      <c r="A7" s="208" t="s">
        <v>482</v>
      </c>
      <c r="B7" s="221" t="s">
        <v>481</v>
      </c>
      <c r="C7" s="221" t="s">
        <v>480</v>
      </c>
      <c r="D7" s="220" t="s">
        <v>479</v>
      </c>
      <c r="E7" s="219" t="s">
        <v>475</v>
      </c>
      <c r="F7" s="218" t="s">
        <v>474</v>
      </c>
      <c r="G7" s="217" t="s">
        <v>478</v>
      </c>
      <c r="H7" s="216" t="s">
        <v>475</v>
      </c>
      <c r="I7" s="215" t="s">
        <v>474</v>
      </c>
      <c r="J7" s="214"/>
      <c r="K7" s="213" t="s">
        <v>477</v>
      </c>
      <c r="L7" s="212"/>
      <c r="M7" s="211" t="s">
        <v>476</v>
      </c>
      <c r="N7" s="210" t="s">
        <v>475</v>
      </c>
      <c r="O7" s="209" t="s">
        <v>474</v>
      </c>
    </row>
    <row r="8" spans="1:18" ht="14.4" x14ac:dyDescent="0.3">
      <c r="A8" s="207"/>
      <c r="B8" s="207"/>
      <c r="C8" s="206"/>
      <c r="D8" s="99"/>
      <c r="E8" s="205"/>
      <c r="F8" s="204"/>
      <c r="G8" s="97"/>
      <c r="H8" s="203"/>
      <c r="I8" s="202"/>
      <c r="J8" s="95"/>
      <c r="K8" s="94"/>
      <c r="L8" s="94"/>
      <c r="M8" s="93"/>
      <c r="N8" s="201"/>
      <c r="O8" s="200"/>
      <c r="P8" s="101"/>
      <c r="Q8" s="101"/>
      <c r="R8" s="101"/>
    </row>
    <row r="9" spans="1:18" ht="19.8" outlineLevel="1" x14ac:dyDescent="0.4">
      <c r="A9" s="148" t="s">
        <v>451</v>
      </c>
      <c r="B9" s="147"/>
      <c r="C9" s="199"/>
      <c r="D9" s="198"/>
      <c r="E9" s="198"/>
      <c r="F9" s="336"/>
      <c r="G9" s="197"/>
      <c r="H9" s="197"/>
      <c r="I9" s="196"/>
      <c r="J9" s="195"/>
      <c r="K9" s="194"/>
      <c r="L9" s="182"/>
      <c r="M9" s="193"/>
      <c r="N9" s="193"/>
      <c r="O9" s="192"/>
      <c r="P9" s="101"/>
      <c r="Q9" s="101"/>
      <c r="R9" s="101"/>
    </row>
    <row r="10" spans="1:18" ht="14.4" outlineLevel="1" x14ac:dyDescent="0.3">
      <c r="A10" s="159" t="s">
        <v>472</v>
      </c>
      <c r="B10" s="158">
        <f>C10-'[4]Digital '!C10</f>
        <v>75</v>
      </c>
      <c r="C10" s="177">
        <f>'Online Data Input'!C10/$C$3</f>
        <v>757.20641000000001</v>
      </c>
      <c r="D10" s="170">
        <f>Budget!Q9/'Digital '!$C$3</f>
        <v>1376.8</v>
      </c>
      <c r="E10" s="169">
        <f>C10-D10</f>
        <v>-619.59358999999995</v>
      </c>
      <c r="F10" s="337">
        <f>(C10/D10)-1</f>
        <v>-0.45002439715281806</v>
      </c>
      <c r="G10" s="168">
        <f>'Prior YR'!E5/$C$3</f>
        <v>845.76755999999591</v>
      </c>
      <c r="H10" s="176">
        <f>C10-G10</f>
        <v>-88.561149999995905</v>
      </c>
      <c r="I10" s="175">
        <f>IF(G10=0,0,((C10/G10)-1))</f>
        <v>-0.10471097992928025</v>
      </c>
      <c r="J10" s="165"/>
      <c r="K10" s="189">
        <f>G10-M10</f>
        <v>80.539872091272287</v>
      </c>
      <c r="L10" s="140"/>
      <c r="M10" s="164">
        <f>'Closed STLY 2018'!D6/'Digital '!C3</f>
        <v>765.22768790872362</v>
      </c>
      <c r="N10" s="174">
        <f>C10-M10</f>
        <v>-8.0212779087236186</v>
      </c>
      <c r="O10" s="173">
        <f>(C10/M10)-1</f>
        <v>-1.0482210766111777E-2</v>
      </c>
      <c r="P10" s="101"/>
      <c r="Q10" s="191"/>
      <c r="R10" s="101"/>
    </row>
    <row r="11" spans="1:18" ht="14.4" outlineLevel="1" x14ac:dyDescent="0.3">
      <c r="A11" s="159" t="s">
        <v>471</v>
      </c>
      <c r="B11" s="158">
        <f>C11-'[4]Digital '!C11</f>
        <v>38.531409289532917</v>
      </c>
      <c r="C11" s="177">
        <f>'Online Data Input'!C29/C3</f>
        <v>768.75513544663545</v>
      </c>
      <c r="D11" s="170">
        <f>Budget!Q14/'Digital '!C3</f>
        <v>808.08</v>
      </c>
      <c r="E11" s="169">
        <f>C11-D11</f>
        <v>-39.324864553364591</v>
      </c>
      <c r="F11" s="337">
        <f>(C11/D11)-1</f>
        <v>-4.866456854935719E-2</v>
      </c>
      <c r="G11" s="168">
        <f>'Prior YR'!E6/$C$3</f>
        <v>810.09304176289561</v>
      </c>
      <c r="H11" s="176">
        <f>C11-G11</f>
        <v>-41.33790631626016</v>
      </c>
      <c r="I11" s="175">
        <f>IF(G11=0,0,((C11/G11)-1))</f>
        <v>-5.1028590773106841E-2</v>
      </c>
      <c r="J11" s="165"/>
      <c r="K11" s="189">
        <f>G11-M11</f>
        <v>61.253108020230002</v>
      </c>
      <c r="L11" s="140"/>
      <c r="M11" s="164">
        <f>'Closed STLY 2018'!J6/'Digital '!C3</f>
        <v>748.83993374266561</v>
      </c>
      <c r="N11" s="174">
        <f>C11-M11</f>
        <v>19.915201703969842</v>
      </c>
      <c r="O11" s="173">
        <f>(C11/M11)-1</f>
        <v>2.6594737815910374E-2</v>
      </c>
      <c r="P11" s="101"/>
      <c r="Q11" s="191"/>
      <c r="R11" s="101"/>
    </row>
    <row r="12" spans="1:18" ht="15" outlineLevel="1" thickBot="1" x14ac:dyDescent="0.35">
      <c r="A12" s="172" t="s">
        <v>470</v>
      </c>
      <c r="B12" s="158">
        <f>C12-'[4]Digital '!C12</f>
        <v>0</v>
      </c>
      <c r="C12" s="171">
        <f>'Online Data Input'!C15/C3</f>
        <v>144.99143522388061</v>
      </c>
      <c r="D12" s="170">
        <f>Budget!Q19/'Digital '!C3</f>
        <v>246.99999</v>
      </c>
      <c r="E12" s="183">
        <f>C12-D12</f>
        <v>-102.00855477611938</v>
      </c>
      <c r="F12" s="338">
        <f>(C12/D12)-1</f>
        <v>-0.41299011702842325</v>
      </c>
      <c r="G12" s="168">
        <f>'Prior YR'!E7/$C$3</f>
        <v>17.987952993603997</v>
      </c>
      <c r="H12" s="167">
        <f>C12-G12</f>
        <v>127.00348223027662</v>
      </c>
      <c r="I12" s="166">
        <f>IF(G12=0,0,((C12/G12)-1))</f>
        <v>7.0604744339411738</v>
      </c>
      <c r="J12" s="165"/>
      <c r="K12" s="188">
        <f>G12-M12</f>
        <v>1.6001988275459986</v>
      </c>
      <c r="L12" s="116"/>
      <c r="M12" s="164">
        <f>'Closed STLY 2018'!P6/'Digital '!C3</f>
        <v>16.387754166057999</v>
      </c>
      <c r="N12" s="163">
        <f>C12-M12</f>
        <v>128.60368105782263</v>
      </c>
      <c r="O12" s="162">
        <f>(C12/M12)-1</f>
        <v>7.8475476111415006</v>
      </c>
      <c r="P12" s="101"/>
      <c r="Q12" s="101"/>
      <c r="R12" s="101"/>
    </row>
    <row r="13" spans="1:18" s="161" customFormat="1" ht="15" outlineLevel="1" thickBot="1" x14ac:dyDescent="0.35">
      <c r="A13" s="124" t="s">
        <v>469</v>
      </c>
      <c r="B13" s="160">
        <f>SUM(B10:B12)</f>
        <v>113.53140928953292</v>
      </c>
      <c r="C13" s="122">
        <f>SUM(C10:C12)</f>
        <v>1670.9529806705161</v>
      </c>
      <c r="D13" s="121">
        <f>SUM(D10:D12)</f>
        <v>2431.8799899999999</v>
      </c>
      <c r="E13" s="121">
        <f>C13-D13</f>
        <v>-760.92700932948378</v>
      </c>
      <c r="F13" s="339">
        <f>(C13/D13)-1</f>
        <v>-0.31289661186343487</v>
      </c>
      <c r="G13" s="117">
        <f>SUM(G10:G12)</f>
        <v>1673.8485547564956</v>
      </c>
      <c r="H13" s="120">
        <f>C13-G13</f>
        <v>-2.8955740859794332</v>
      </c>
      <c r="I13" s="119">
        <f>IF(G13=0,0,((C13/G13)-1))</f>
        <v>-1.7298901252155163E-3</v>
      </c>
      <c r="J13" s="118"/>
      <c r="K13" s="117">
        <f>SUM(K10:K12)</f>
        <v>143.39317893904828</v>
      </c>
      <c r="L13" s="116"/>
      <c r="M13" s="115">
        <f>SUM(M10:M12)</f>
        <v>1530.4553758174472</v>
      </c>
      <c r="N13" s="115">
        <f>C13-M13</f>
        <v>140.49760485306888</v>
      </c>
      <c r="O13" s="114">
        <f>(C13/M13)-1</f>
        <v>9.1801177004606327E-2</v>
      </c>
    </row>
    <row r="14" spans="1:18" s="184" customFormat="1" ht="14.4" x14ac:dyDescent="0.3">
      <c r="A14" s="187"/>
      <c r="B14" s="186"/>
      <c r="C14" s="185"/>
      <c r="D14" s="155"/>
      <c r="E14" s="155"/>
      <c r="F14" s="340"/>
      <c r="G14" s="154"/>
      <c r="H14" s="154"/>
      <c r="I14" s="153"/>
      <c r="J14" s="152"/>
      <c r="K14" s="151"/>
      <c r="L14" s="190"/>
      <c r="M14" s="150"/>
      <c r="N14" s="150"/>
      <c r="O14" s="149"/>
    </row>
    <row r="15" spans="1:18" ht="19.8" outlineLevel="2" x14ac:dyDescent="0.4">
      <c r="A15" s="148" t="s">
        <v>450</v>
      </c>
      <c r="B15" s="147"/>
      <c r="C15" s="146"/>
      <c r="D15" s="145"/>
      <c r="E15" s="145"/>
      <c r="F15" s="341"/>
      <c r="G15" s="144"/>
      <c r="H15" s="144"/>
      <c r="I15" s="143"/>
      <c r="J15" s="142"/>
      <c r="K15" s="141"/>
      <c r="L15" s="140"/>
      <c r="M15" s="139"/>
      <c r="N15" s="139"/>
      <c r="O15" s="138"/>
      <c r="P15" s="101"/>
      <c r="Q15" s="101"/>
      <c r="R15" s="101"/>
    </row>
    <row r="16" spans="1:18" ht="14.4" outlineLevel="2" x14ac:dyDescent="0.3">
      <c r="A16" s="159" t="s">
        <v>472</v>
      </c>
      <c r="B16" s="158">
        <f>C16-'[4]Digital '!C16</f>
        <v>0</v>
      </c>
      <c r="C16" s="177">
        <f>'Online Data Input'!D10/C3</f>
        <v>314.21428571428572</v>
      </c>
      <c r="D16" s="170">
        <f>Budget!R9/'Digital '!C3</f>
        <v>1906.191</v>
      </c>
      <c r="E16" s="169">
        <f>C16-D16</f>
        <v>-1591.9767142857143</v>
      </c>
      <c r="F16" s="337">
        <f>(C16/D16)-1</f>
        <v>-0.83516117444983962</v>
      </c>
      <c r="G16" s="168">
        <f>'Prior YR'!F5/$C$3</f>
        <v>1259.8968499999992</v>
      </c>
      <c r="H16" s="176">
        <f>C16-G16</f>
        <v>-945.6825642857134</v>
      </c>
      <c r="I16" s="175">
        <f>IF(G16=0,0,((C16/G16)-1))</f>
        <v>-0.75060316587482068</v>
      </c>
      <c r="J16" s="165"/>
      <c r="K16" s="189">
        <f>G16-M16</f>
        <v>948.55772693124413</v>
      </c>
      <c r="L16" s="116"/>
      <c r="M16" s="164">
        <f>'Closed STLY 2018'!E6/'Digital '!C3</f>
        <v>311.33912306875499</v>
      </c>
      <c r="N16" s="174">
        <f>C16-M16</f>
        <v>2.875162645530736</v>
      </c>
      <c r="O16" s="173">
        <f>(C16/M16)-1</f>
        <v>9.2348260545971339E-3</v>
      </c>
      <c r="P16" s="101"/>
      <c r="Q16" s="101"/>
      <c r="R16" s="101"/>
    </row>
    <row r="17" spans="1:18" ht="14.4" outlineLevel="2" x14ac:dyDescent="0.3">
      <c r="A17" s="159" t="s">
        <v>471</v>
      </c>
      <c r="B17" s="158">
        <f>C17-'[4]Digital '!C17</f>
        <v>45.176920168290621</v>
      </c>
      <c r="C17" s="177">
        <f>'Online Data Input'!D29/C3</f>
        <v>580.88547760952542</v>
      </c>
      <c r="D17" s="170">
        <f>Budget!R14/'Digital '!C3</f>
        <v>1554</v>
      </c>
      <c r="E17" s="169"/>
      <c r="F17" s="337"/>
      <c r="G17" s="168">
        <f>'Prior YR'!F6/$C$3</f>
        <v>1459.0088138856061</v>
      </c>
      <c r="H17" s="176">
        <f>C17-G17</f>
        <v>-878.12333627608064</v>
      </c>
      <c r="I17" s="175">
        <f>IF(G17=0,0,((C17/G17)-1))</f>
        <v>-0.6018629414153287</v>
      </c>
      <c r="J17" s="165"/>
      <c r="K17" s="189">
        <f>G17-M17</f>
        <v>1180.6696908168522</v>
      </c>
      <c r="L17" s="116"/>
      <c r="M17" s="164">
        <f>'Closed STLY 2018'!K6/'Digital '!C3</f>
        <v>278.33912306875396</v>
      </c>
      <c r="N17" s="174">
        <f>C17-M17</f>
        <v>302.54635454077146</v>
      </c>
      <c r="O17" s="173">
        <f>(C17/M17)-1</f>
        <v>1.0869702800135572</v>
      </c>
      <c r="P17" s="101"/>
      <c r="Q17" s="101"/>
      <c r="R17" s="101"/>
    </row>
    <row r="18" spans="1:18" ht="15" outlineLevel="2" thickBot="1" x14ac:dyDescent="0.35">
      <c r="A18" s="172" t="s">
        <v>470</v>
      </c>
      <c r="B18" s="158">
        <f>C18-'[4]Digital '!C18</f>
        <v>16.911799999999999</v>
      </c>
      <c r="C18" s="171">
        <f>'Online Data Input'!D15/C3</f>
        <v>16.950884776119402</v>
      </c>
      <c r="D18" s="170">
        <f>Budget!R19/'Digital '!C3</f>
        <v>474.99998999999997</v>
      </c>
      <c r="E18" s="183">
        <f>C18-D18</f>
        <v>-458.04910522388059</v>
      </c>
      <c r="F18" s="338">
        <f>(C18/D18)-1</f>
        <v>-0.96431392603583133</v>
      </c>
      <c r="G18" s="168">
        <f>'Prior YR'!F7/$C$3</f>
        <v>165.88281864336398</v>
      </c>
      <c r="H18" s="167">
        <f>C18-G18</f>
        <v>-148.93193386724457</v>
      </c>
      <c r="I18" s="166">
        <f>IF(G18=0,0,((C18/G18)-1))</f>
        <v>-0.897814102058619</v>
      </c>
      <c r="J18" s="165"/>
      <c r="K18" s="188">
        <f>G18-M18</f>
        <v>132.88281864336298</v>
      </c>
      <c r="L18" s="116"/>
      <c r="M18" s="164">
        <f>'Closed STLY 2018'!Q6/'Digital '!C3</f>
        <v>33.000000000001002</v>
      </c>
      <c r="N18" s="163">
        <f>C18-M18</f>
        <v>-16.0491152238816</v>
      </c>
      <c r="O18" s="162">
        <f>IFERROR((C18/M18)-1,0)</f>
        <v>-0.48633682496609432</v>
      </c>
      <c r="P18" s="101"/>
      <c r="Q18" s="101"/>
      <c r="R18" s="101"/>
    </row>
    <row r="19" spans="1:18" ht="15" outlineLevel="2" thickBot="1" x14ac:dyDescent="0.35">
      <c r="A19" s="124" t="s">
        <v>469</v>
      </c>
      <c r="B19" s="160">
        <f>SUM(B16:B18)</f>
        <v>62.088720168290621</v>
      </c>
      <c r="C19" s="122">
        <f>SUM(C16:C18)</f>
        <v>912.05064809993064</v>
      </c>
      <c r="D19" s="121">
        <f>SUM(D16:D18)</f>
        <v>3935.1909899999996</v>
      </c>
      <c r="E19" s="121">
        <f>C19-D19</f>
        <v>-3023.140341900069</v>
      </c>
      <c r="F19" s="339">
        <f>(C19/D19)-1</f>
        <v>-0.76823217718844927</v>
      </c>
      <c r="G19" s="117">
        <f>SUM(G16:G18)</f>
        <v>2884.7884825289693</v>
      </c>
      <c r="H19" s="120">
        <f>C19-G19</f>
        <v>-1972.7378344290387</v>
      </c>
      <c r="I19" s="119">
        <f>IF(G19=0,0,((C19/G19)-1))</f>
        <v>-0.68384141380778973</v>
      </c>
      <c r="J19" s="118"/>
      <c r="K19" s="117">
        <f>SUM(K16:K18)</f>
        <v>2262.1102363914592</v>
      </c>
      <c r="L19" s="140"/>
      <c r="M19" s="115">
        <f>SUM(M16:M18)</f>
        <v>622.67824613750997</v>
      </c>
      <c r="N19" s="115">
        <f>C19-M19</f>
        <v>289.37240196242067</v>
      </c>
      <c r="O19" s="114">
        <f>(C19/M19)-1</f>
        <v>0.46472219602564491</v>
      </c>
    </row>
    <row r="20" spans="1:18" s="184" customFormat="1" ht="14.4" x14ac:dyDescent="0.3">
      <c r="A20" s="187"/>
      <c r="B20" s="186"/>
      <c r="C20" s="185"/>
      <c r="D20" s="155"/>
      <c r="E20" s="155"/>
      <c r="F20" s="340"/>
      <c r="G20" s="154"/>
      <c r="H20" s="154"/>
      <c r="I20" s="153"/>
      <c r="J20" s="152"/>
      <c r="K20" s="151"/>
      <c r="L20" s="151"/>
      <c r="M20" s="150"/>
      <c r="N20" s="150"/>
      <c r="O20" s="149"/>
    </row>
    <row r="21" spans="1:18" s="161" customFormat="1" ht="19.8" outlineLevel="2" x14ac:dyDescent="0.4">
      <c r="A21" s="148" t="s">
        <v>449</v>
      </c>
      <c r="B21" s="147"/>
      <c r="C21" s="146"/>
      <c r="D21" s="145"/>
      <c r="E21" s="145"/>
      <c r="F21" s="341"/>
      <c r="G21" s="144"/>
      <c r="H21" s="144"/>
      <c r="I21" s="143"/>
      <c r="J21" s="142"/>
      <c r="K21" s="141"/>
      <c r="L21" s="116"/>
      <c r="M21" s="139"/>
      <c r="N21" s="139"/>
      <c r="O21" s="138"/>
    </row>
    <row r="22" spans="1:18" ht="14.4" outlineLevel="2" x14ac:dyDescent="0.3">
      <c r="A22" s="159" t="s">
        <v>472</v>
      </c>
      <c r="B22" s="158">
        <f>C22-'[4]Digital '!C22</f>
        <v>100</v>
      </c>
      <c r="C22" s="177">
        <f>'Online Data Input'!E10/C3</f>
        <v>622.28571428571422</v>
      </c>
      <c r="D22" s="170">
        <f>Budget!S9/'Digital '!C3</f>
        <v>2106.1909999999998</v>
      </c>
      <c r="E22" s="169">
        <f>C22-D22</f>
        <v>-1483.9052857142856</v>
      </c>
      <c r="F22" s="337">
        <f>(C22/D22)-1</f>
        <v>-0.70454450033937366</v>
      </c>
      <c r="G22" s="168">
        <f>'Prior YR'!G5/$C$3</f>
        <v>1592.750729250005</v>
      </c>
      <c r="H22" s="176">
        <f>C22-G22</f>
        <v>-970.46501496429073</v>
      </c>
      <c r="I22" s="175">
        <f>IF(G22=0,0,((C22/G22)-1))</f>
        <v>-0.60930125294700921</v>
      </c>
      <c r="J22" s="165"/>
      <c r="K22" s="116">
        <f>G22-M22</f>
        <v>1463.7902945664619</v>
      </c>
      <c r="L22" s="116"/>
      <c r="M22" s="164">
        <f>'Closed STLY 2018'!F6/'Digital '!C3</f>
        <v>128.96043468354299</v>
      </c>
      <c r="N22" s="174">
        <f>C22-M22</f>
        <v>493.32527960217124</v>
      </c>
      <c r="O22" s="173">
        <f>(C22/M22)-1</f>
        <v>3.8254002540604484</v>
      </c>
    </row>
    <row r="23" spans="1:18" ht="14.4" outlineLevel="2" x14ac:dyDescent="0.3">
      <c r="A23" s="159" t="s">
        <v>471</v>
      </c>
      <c r="B23" s="158">
        <f>C23-'[4]Digital '!C23</f>
        <v>11.123122587226106</v>
      </c>
      <c r="C23" s="177">
        <f>'Online Data Input'!E29/C3</f>
        <v>208.0708930660399</v>
      </c>
      <c r="D23" s="170">
        <f>Budget!S14/'Digital '!C3</f>
        <v>1554</v>
      </c>
      <c r="E23" s="169"/>
      <c r="F23" s="337"/>
      <c r="G23" s="168">
        <f>'Prior YR'!G6/$C$3</f>
        <v>1204.3717724802227</v>
      </c>
      <c r="H23" s="176"/>
      <c r="I23" s="175"/>
      <c r="J23" s="165"/>
      <c r="K23" s="116">
        <f>G23-M23</f>
        <v>1126.5535077966797</v>
      </c>
      <c r="L23" s="116"/>
      <c r="M23" s="164">
        <f>'Closed STLY 2018'!L6/'Digital '!C3</f>
        <v>77.818264683542978</v>
      </c>
      <c r="N23" s="174">
        <f>C23-M23</f>
        <v>130.25262838249694</v>
      </c>
      <c r="O23" s="173">
        <f>(C23/M23)-1</f>
        <v>1.6738053580632308</v>
      </c>
    </row>
    <row r="24" spans="1:18" ht="15" outlineLevel="2" thickBot="1" x14ac:dyDescent="0.35">
      <c r="A24" s="172" t="s">
        <v>470</v>
      </c>
      <c r="B24" s="158">
        <f>C24-'[4]Digital '!C24</f>
        <v>0</v>
      </c>
      <c r="C24" s="171">
        <f>'Online Data Input'!E15/C3</f>
        <v>0</v>
      </c>
      <c r="D24" s="170">
        <f>Budget!S19/'Digital '!C3</f>
        <v>474.99998999999997</v>
      </c>
      <c r="E24" s="183">
        <f>C24-D24</f>
        <v>-474.99998999999997</v>
      </c>
      <c r="F24" s="338">
        <f>(C24/D24)-1</f>
        <v>-1</v>
      </c>
      <c r="G24" s="168">
        <f>'Prior YR'!G7/$C$3</f>
        <v>165.78352135663499</v>
      </c>
      <c r="H24" s="167">
        <f>C24-G24</f>
        <v>-165.78352135663499</v>
      </c>
      <c r="I24" s="166">
        <f>IF(G24=0,0,((C24/G24)-1))</f>
        <v>-1</v>
      </c>
      <c r="J24" s="165"/>
      <c r="K24" s="116">
        <f>G24-M24</f>
        <v>114.641351356635</v>
      </c>
      <c r="L24" s="140"/>
      <c r="M24" s="164">
        <f>'Closed STLY 2018'!R6/'Digital '!C3</f>
        <v>51.14217</v>
      </c>
      <c r="N24" s="163">
        <f>C24-M24</f>
        <v>-51.14217</v>
      </c>
      <c r="O24" s="162">
        <f>IFERROR((C24/M24)-1,0)</f>
        <v>-1</v>
      </c>
    </row>
    <row r="25" spans="1:18" ht="15" outlineLevel="2" thickBot="1" x14ac:dyDescent="0.35">
      <c r="A25" s="124" t="s">
        <v>469</v>
      </c>
      <c r="B25" s="160">
        <f>SUM(B22:B24)</f>
        <v>111.12312258722611</v>
      </c>
      <c r="C25" s="122">
        <f>SUM(C22:C24)</f>
        <v>830.35660735175406</v>
      </c>
      <c r="D25" s="121">
        <f>SUM(D22:D24)</f>
        <v>4135.1909900000001</v>
      </c>
      <c r="E25" s="121">
        <f>C25-D25</f>
        <v>-3304.834382648246</v>
      </c>
      <c r="F25" s="339">
        <f>(C25/D25)-1</f>
        <v>-0.79919751968898689</v>
      </c>
      <c r="G25" s="117">
        <f>SUM(G22:G24)</f>
        <v>2962.9060230868627</v>
      </c>
      <c r="H25" s="120">
        <f>C25-G25</f>
        <v>-2132.5494157351086</v>
      </c>
      <c r="I25" s="119">
        <f>IF(G25=0,0,((C25/G25)-1))</f>
        <v>-0.71974925938195689</v>
      </c>
      <c r="J25" s="118"/>
      <c r="K25" s="117">
        <f>SUM(K22:K24)</f>
        <v>2704.9851537197765</v>
      </c>
      <c r="L25" s="182"/>
      <c r="M25" s="115">
        <f>SUM(M22:M24)</f>
        <v>257.92086936708597</v>
      </c>
      <c r="N25" s="115">
        <f>C25-M25</f>
        <v>572.43573798466809</v>
      </c>
      <c r="O25" s="114">
        <f>(C25/M25)-1</f>
        <v>2.2194238852768007</v>
      </c>
    </row>
    <row r="26" spans="1:18" s="178" customFormat="1" ht="14.4" x14ac:dyDescent="0.3">
      <c r="A26" s="181"/>
      <c r="B26" s="180"/>
      <c r="C26" s="179"/>
      <c r="D26" s="155"/>
      <c r="E26" s="155"/>
      <c r="F26" s="340"/>
      <c r="G26" s="154"/>
      <c r="H26" s="154"/>
      <c r="I26" s="153"/>
      <c r="J26" s="152"/>
      <c r="K26" s="151"/>
      <c r="L26" s="151"/>
      <c r="M26" s="150"/>
      <c r="N26" s="150"/>
      <c r="O26" s="149"/>
    </row>
    <row r="27" spans="1:18" ht="19.8" outlineLevel="1" x14ac:dyDescent="0.4">
      <c r="A27" s="148" t="s">
        <v>448</v>
      </c>
      <c r="B27" s="147"/>
      <c r="C27" s="146"/>
      <c r="D27" s="145"/>
      <c r="E27" s="145"/>
      <c r="F27" s="341"/>
      <c r="G27" s="144"/>
      <c r="H27" s="144"/>
      <c r="I27" s="143"/>
      <c r="J27" s="142"/>
      <c r="K27" s="141"/>
      <c r="L27" s="116"/>
      <c r="M27" s="139"/>
      <c r="N27" s="139"/>
      <c r="O27" s="138"/>
    </row>
    <row r="28" spans="1:18" ht="14.4" outlineLevel="1" x14ac:dyDescent="0.3">
      <c r="A28" s="159" t="s">
        <v>472</v>
      </c>
      <c r="B28" s="158">
        <f>C28-'[4]Digital '!C28</f>
        <v>100</v>
      </c>
      <c r="C28" s="177">
        <f>'Online Data Input'!F10/C3</f>
        <v>350</v>
      </c>
      <c r="D28" s="170">
        <f>Budget!T9/'Digital '!C3</f>
        <v>2814.6469999999995</v>
      </c>
      <c r="E28" s="169">
        <f>C28-D28</f>
        <v>-2464.6469999999995</v>
      </c>
      <c r="F28" s="337">
        <f>(C28/D28)-1</f>
        <v>-0.87565048121487343</v>
      </c>
      <c r="G28" s="168">
        <f>'Prior YR'!H5/$C$3</f>
        <v>2046.4237899999957</v>
      </c>
      <c r="H28" s="176">
        <f>C28-G28</f>
        <v>-1696.4237899999957</v>
      </c>
      <c r="I28" s="175">
        <f>IF(G28=0,0,((C28/G28)-1))</f>
        <v>-0.82896993198070634</v>
      </c>
      <c r="J28" s="165"/>
      <c r="K28" s="116">
        <f>G28-M28</f>
        <v>1836.4799973065967</v>
      </c>
      <c r="L28" s="116"/>
      <c r="M28" s="164">
        <f>'Closed STLY 2018'!G6/'Digital '!C3</f>
        <v>209.94379269339902</v>
      </c>
      <c r="N28" s="174">
        <f>C28-M28</f>
        <v>140.05620730660098</v>
      </c>
      <c r="O28" s="173">
        <f>(C28/M28)-1</f>
        <v>0.66711287583119194</v>
      </c>
    </row>
    <row r="29" spans="1:18" ht="14.4" outlineLevel="1" x14ac:dyDescent="0.3">
      <c r="A29" s="159" t="s">
        <v>471</v>
      </c>
      <c r="B29" s="158">
        <f>C29-'[4]Digital '!C29</f>
        <v>16.236606135446593</v>
      </c>
      <c r="C29" s="177">
        <f>'Online Data Input'!F29/C3</f>
        <v>90.006054168580604</v>
      </c>
      <c r="D29" s="170">
        <f>Budget!T14/'Digital '!C3</f>
        <v>2299.92</v>
      </c>
      <c r="E29" s="169"/>
      <c r="F29" s="337"/>
      <c r="G29" s="168">
        <f>'Prior YR'!H6/$C$3</f>
        <v>1684.476914044719</v>
      </c>
      <c r="H29" s="176"/>
      <c r="I29" s="175"/>
      <c r="J29" s="165"/>
      <c r="K29" s="116">
        <f>G29-M29</f>
        <v>1492.1543113513189</v>
      </c>
      <c r="L29" s="116"/>
      <c r="M29" s="164">
        <f>'Closed STLY 2018'!M6/'Digital '!C3</f>
        <v>192.3226026934</v>
      </c>
      <c r="N29" s="174">
        <f>C29-M29</f>
        <v>-102.3165485248194</v>
      </c>
      <c r="O29" s="173">
        <f>(C29/M29)-1</f>
        <v>-0.53200480386557614</v>
      </c>
    </row>
    <row r="30" spans="1:18" s="161" customFormat="1" ht="15" outlineLevel="1" thickBot="1" x14ac:dyDescent="0.35">
      <c r="A30" s="172" t="s">
        <v>470</v>
      </c>
      <c r="B30" s="158">
        <f>C30-'[4]Digital '!C30</f>
        <v>0</v>
      </c>
      <c r="C30" s="171">
        <f>'Online Data Input'!F15/C3</f>
        <v>0</v>
      </c>
      <c r="D30" s="170">
        <f>Budget!T19/'Digital '!C3</f>
        <v>702.99999000000003</v>
      </c>
      <c r="E30" s="169">
        <f>C30-D30</f>
        <v>-702.99999000000003</v>
      </c>
      <c r="F30" s="337">
        <f>(C30/D30)-1</f>
        <v>-1</v>
      </c>
      <c r="G30" s="168">
        <f>'Prior YR'!H7/$C$3</f>
        <v>533.59601000000089</v>
      </c>
      <c r="H30" s="167">
        <f>C30-G30</f>
        <v>-533.59601000000089</v>
      </c>
      <c r="I30" s="166">
        <f>IF(G30=0,0,((C30/G30)-1))</f>
        <v>-1</v>
      </c>
      <c r="J30" s="165"/>
      <c r="K30" s="116">
        <f>G30-M30</f>
        <v>515.97482000000184</v>
      </c>
      <c r="L30" s="116"/>
      <c r="M30" s="164">
        <f>'Closed STLY 2018'!S6/'Digital '!C3</f>
        <v>17.621189999998997</v>
      </c>
      <c r="N30" s="163">
        <f>C30-M30</f>
        <v>-17.621189999998997</v>
      </c>
      <c r="O30" s="162">
        <f>IFERROR((C30/M30)-1,0)</f>
        <v>-1</v>
      </c>
    </row>
    <row r="31" spans="1:18" ht="15" outlineLevel="1" thickBot="1" x14ac:dyDescent="0.35">
      <c r="A31" s="124" t="s">
        <v>469</v>
      </c>
      <c r="B31" s="160">
        <f>SUM(B28:B30)</f>
        <v>116.23660613544659</v>
      </c>
      <c r="C31" s="122">
        <f>SUM(C28:C30)</f>
        <v>440.00605416858059</v>
      </c>
      <c r="D31" s="121">
        <f>SUM(D28:D30)</f>
        <v>5817.5669899999994</v>
      </c>
      <c r="E31" s="121">
        <f>C31-D31</f>
        <v>-5377.5609358314186</v>
      </c>
      <c r="F31" s="339">
        <f>(C31/D31)-1</f>
        <v>-0.92436596691968975</v>
      </c>
      <c r="G31" s="117">
        <f>SUM(G28:G30)</f>
        <v>4264.4967140447161</v>
      </c>
      <c r="H31" s="120">
        <f>C31-G31</f>
        <v>-3824.4906598761354</v>
      </c>
      <c r="I31" s="119">
        <f>IF(G31=0,0,((C31/G31)-1))</f>
        <v>-0.89682110605937104</v>
      </c>
      <c r="J31" s="118"/>
      <c r="K31" s="117">
        <f>SUM(K28:K30)</f>
        <v>3844.6091286579172</v>
      </c>
      <c r="L31" s="116"/>
      <c r="M31" s="115">
        <f>SUM(M28:M30)</f>
        <v>419.88758538679798</v>
      </c>
      <c r="N31" s="115">
        <f>C31-M31</f>
        <v>20.11846878178261</v>
      </c>
      <c r="O31" s="114">
        <f>(C31/M31)-1</f>
        <v>4.7913940497311014E-2</v>
      </c>
    </row>
    <row r="32" spans="1:18" ht="14.4" x14ac:dyDescent="0.3">
      <c r="A32" s="159"/>
      <c r="B32" s="158"/>
      <c r="C32" s="157"/>
      <c r="D32" s="156"/>
      <c r="E32" s="155"/>
      <c r="F32" s="340"/>
      <c r="G32" s="154"/>
      <c r="H32" s="154"/>
      <c r="I32" s="153"/>
      <c r="J32" s="152"/>
      <c r="K32" s="151"/>
      <c r="L32" s="140"/>
      <c r="M32" s="150"/>
      <c r="N32" s="150"/>
      <c r="O32" s="149"/>
    </row>
    <row r="33" spans="1:15" ht="19.8" outlineLevel="1" x14ac:dyDescent="0.4">
      <c r="A33" s="148" t="s">
        <v>473</v>
      </c>
      <c r="B33" s="147"/>
      <c r="C33" s="146"/>
      <c r="D33" s="145"/>
      <c r="E33" s="145"/>
      <c r="F33" s="341"/>
      <c r="G33" s="144"/>
      <c r="H33" s="144"/>
      <c r="I33" s="143"/>
      <c r="J33" s="142"/>
      <c r="K33" s="141"/>
      <c r="L33" s="140"/>
      <c r="M33" s="139"/>
      <c r="N33" s="139"/>
      <c r="O33" s="138"/>
    </row>
    <row r="34" spans="1:15" ht="14.4" outlineLevel="1" x14ac:dyDescent="0.3">
      <c r="A34" s="137" t="s">
        <v>472</v>
      </c>
      <c r="B34" s="133">
        <f>SUM(B10,B16,B22,B28)</f>
        <v>275</v>
      </c>
      <c r="C34" s="133">
        <f t="shared" ref="C34:D36" si="0">C10+C16+C22+C28</f>
        <v>2043.70641</v>
      </c>
      <c r="D34" s="132">
        <f t="shared" si="0"/>
        <v>8203.8289999999997</v>
      </c>
      <c r="E34" s="132">
        <f>C34-D34</f>
        <v>-6160.1225899999999</v>
      </c>
      <c r="F34" s="342">
        <f>(C34/D34)-1</f>
        <v>-0.75088383607215603</v>
      </c>
      <c r="G34" s="131">
        <f>G10+G16+G22+G28</f>
        <v>5744.838929249996</v>
      </c>
      <c r="H34" s="131">
        <f>C34-G34</f>
        <v>-3701.1325192499962</v>
      </c>
      <c r="I34" s="130">
        <f>IF(G34=0,0,((C34/G34)-1))</f>
        <v>-0.64425348818843009</v>
      </c>
      <c r="J34" s="129"/>
      <c r="K34" s="128">
        <f>G34-M34</f>
        <v>4329.3678908955753</v>
      </c>
      <c r="L34" s="136"/>
      <c r="M34" s="126">
        <f>M10+M16+M22+M28</f>
        <v>1415.4710383544204</v>
      </c>
      <c r="N34" s="126">
        <f>C34-M34</f>
        <v>628.23537164557956</v>
      </c>
      <c r="O34" s="135">
        <f>(C34/M34)-1</f>
        <v>0.4438348469326121</v>
      </c>
    </row>
    <row r="35" spans="1:15" ht="14.4" outlineLevel="1" x14ac:dyDescent="0.3">
      <c r="A35" s="137" t="s">
        <v>471</v>
      </c>
      <c r="B35" s="133">
        <f>SUM(B11,B17,B23,B29)</f>
        <v>111.06805818049624</v>
      </c>
      <c r="C35" s="133">
        <f t="shared" si="0"/>
        <v>1647.7175602907814</v>
      </c>
      <c r="D35" s="132">
        <f t="shared" si="0"/>
        <v>6216</v>
      </c>
      <c r="E35" s="132"/>
      <c r="F35" s="342"/>
      <c r="G35" s="131">
        <f>G11+G17+G23+G29</f>
        <v>5157.950542173443</v>
      </c>
      <c r="H35" s="131">
        <f>C35-G35</f>
        <v>-3510.2329818826615</v>
      </c>
      <c r="I35" s="130">
        <f>IF(G35=0,0,((C35/G35)-1))</f>
        <v>-0.68054801091666328</v>
      </c>
      <c r="J35" s="129"/>
      <c r="K35" s="128">
        <f>G35-M35</f>
        <v>3860.6306179850803</v>
      </c>
      <c r="L35" s="136"/>
      <c r="M35" s="126">
        <f>M11+M17+M23+M29</f>
        <v>1297.3199241883626</v>
      </c>
      <c r="N35" s="126">
        <f>C35-M35</f>
        <v>350.3976361024188</v>
      </c>
      <c r="O35" s="125">
        <f>(C35/M35)-1</f>
        <v>0.27009346697703474</v>
      </c>
    </row>
    <row r="36" spans="1:15" ht="15" outlineLevel="1" thickBot="1" x14ac:dyDescent="0.35">
      <c r="A36" s="134" t="s">
        <v>470</v>
      </c>
      <c r="B36" s="133">
        <f>B12+B18+B24+B30</f>
        <v>16.911799999999999</v>
      </c>
      <c r="C36" s="133">
        <f t="shared" si="0"/>
        <v>161.94232000000002</v>
      </c>
      <c r="D36" s="132">
        <f t="shared" si="0"/>
        <v>1899.9999599999999</v>
      </c>
      <c r="E36" s="132">
        <f>C36-D36</f>
        <v>-1738.0576399999998</v>
      </c>
      <c r="F36" s="342">
        <f>(C36/D36)-1</f>
        <v>-0.91476719820562524</v>
      </c>
      <c r="G36" s="131">
        <f>G12+G18+G24+G30</f>
        <v>883.25030299360378</v>
      </c>
      <c r="H36" s="131">
        <f>C36-G36</f>
        <v>-721.30798299360379</v>
      </c>
      <c r="I36" s="130">
        <f>IF(G36=0,0,((C36/G36)-1))</f>
        <v>-0.81665183759221116</v>
      </c>
      <c r="J36" s="129"/>
      <c r="K36" s="128">
        <f>G36-M36</f>
        <v>765.09918882754573</v>
      </c>
      <c r="L36" s="127"/>
      <c r="M36" s="126">
        <f>M12+M18+M24+M30</f>
        <v>118.15111416605799</v>
      </c>
      <c r="N36" s="126">
        <f>C36-M36</f>
        <v>43.79120583394203</v>
      </c>
      <c r="O36" s="125">
        <f>(C36/M36)-1</f>
        <v>0.37063726519239371</v>
      </c>
    </row>
    <row r="37" spans="1:15" ht="15" outlineLevel="1" thickBot="1" x14ac:dyDescent="0.35">
      <c r="A37" s="124" t="s">
        <v>469</v>
      </c>
      <c r="B37" s="123">
        <f>SUM(B34:B36)</f>
        <v>402.97985818049619</v>
      </c>
      <c r="C37" s="122">
        <f>SUM(C34:C36)</f>
        <v>3853.3662902907818</v>
      </c>
      <c r="D37" s="121">
        <f>SUM(D34:D36)</f>
        <v>16319.828959999999</v>
      </c>
      <c r="E37" s="121">
        <f>C37-D37</f>
        <v>-12466.462669709217</v>
      </c>
      <c r="F37" s="339">
        <f>(C37/D37)-1</f>
        <v>-0.76388439488334059</v>
      </c>
      <c r="G37" s="117">
        <f>SUM(G34:G36)</f>
        <v>11786.039774417042</v>
      </c>
      <c r="H37" s="120">
        <f>C37-G37</f>
        <v>-7932.6734841262605</v>
      </c>
      <c r="I37" s="119">
        <f>IF(G37=0,0,((C37/G37)-1))</f>
        <v>-0.67305673796766263</v>
      </c>
      <c r="J37" s="118"/>
      <c r="K37" s="117">
        <f>SUM(K34:K36)</f>
        <v>8955.0976977082009</v>
      </c>
      <c r="L37" s="116"/>
      <c r="M37" s="115">
        <f>SUM(M34:M36)</f>
        <v>2830.9420767088409</v>
      </c>
      <c r="N37" s="115">
        <f>C37-M37</f>
        <v>1022.4242135819409</v>
      </c>
      <c r="O37" s="114">
        <f>(C37/M37)-1</f>
        <v>0.36116041440543256</v>
      </c>
    </row>
    <row r="38" spans="1:15" ht="14.4" x14ac:dyDescent="0.3">
      <c r="A38" s="101"/>
      <c r="B38" s="101"/>
      <c r="C38" s="100"/>
      <c r="D38" s="99"/>
      <c r="E38" s="99"/>
      <c r="F38" s="98"/>
      <c r="G38" s="97"/>
      <c r="H38" s="97"/>
      <c r="I38" s="96"/>
      <c r="J38" s="95"/>
      <c r="K38" s="94"/>
      <c r="L38" s="106"/>
      <c r="M38" s="93"/>
      <c r="N38" s="93"/>
      <c r="O38" s="92"/>
    </row>
    <row r="39" spans="1:15" ht="15" hidden="1" thickBot="1" x14ac:dyDescent="0.35">
      <c r="A39" s="113"/>
      <c r="B39" s="113"/>
      <c r="C39" s="107"/>
      <c r="D39" s="112"/>
      <c r="E39" s="112"/>
      <c r="F39" s="111"/>
      <c r="G39" s="110"/>
      <c r="H39" s="110"/>
      <c r="I39" s="109"/>
      <c r="J39" s="108"/>
      <c r="K39" s="107"/>
      <c r="L39" s="106"/>
      <c r="M39" s="105"/>
      <c r="N39" s="105"/>
      <c r="O39" s="104"/>
    </row>
    <row r="40" spans="1:15" ht="14.4" hidden="1" x14ac:dyDescent="0.3">
      <c r="A40" s="101"/>
      <c r="B40" s="103"/>
      <c r="C40" s="103"/>
      <c r="D40" s="103"/>
      <c r="E40" s="103"/>
      <c r="F40" s="343"/>
      <c r="G40" s="103"/>
      <c r="H40" s="97"/>
      <c r="I40" s="96"/>
      <c r="J40" s="95"/>
      <c r="K40" s="94"/>
      <c r="L40" s="102"/>
      <c r="M40" s="93"/>
      <c r="N40" s="93"/>
      <c r="O40" s="92"/>
    </row>
    <row r="41" spans="1:15" ht="14.4" x14ac:dyDescent="0.3">
      <c r="A41" s="101"/>
      <c r="B41" s="101"/>
      <c r="C41" s="100"/>
      <c r="D41" s="99"/>
      <c r="E41" s="99"/>
      <c r="F41" s="98"/>
      <c r="G41" s="97"/>
      <c r="H41" s="97"/>
      <c r="I41" s="96"/>
      <c r="J41" s="95"/>
      <c r="K41" s="94"/>
      <c r="L41" s="94"/>
      <c r="M41" s="93"/>
      <c r="N41" s="93"/>
      <c r="O41" s="92"/>
    </row>
  </sheetData>
  <printOptions horizontalCentered="1"/>
  <pageMargins left="1" right="0.25" top="0.25" bottom="0.25" header="0.3" footer="0.3"/>
  <pageSetup scale="73" fitToHeight="0" orientation="portrait" r:id="rId1"/>
  <headerFooter>
    <oddHeader>&amp;R&amp;A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68BF5-6EDD-4CB2-8B22-14546FCBD261}">
  <sheetPr codeName="Sheet4"/>
  <dimension ref="B1:K21"/>
  <sheetViews>
    <sheetView workbookViewId="0">
      <selection activeCell="E17" sqref="E17"/>
    </sheetView>
  </sheetViews>
  <sheetFormatPr defaultColWidth="8.77734375" defaultRowHeight="13.2" x14ac:dyDescent="0.25"/>
  <cols>
    <col min="1" max="3" width="8.77734375" style="47"/>
    <col min="4" max="4" width="16.21875" style="47" customWidth="1"/>
    <col min="5" max="5" width="12.77734375" style="47" bestFit="1" customWidth="1"/>
    <col min="6" max="8" width="14.21875" style="47" bestFit="1" customWidth="1"/>
    <col min="9" max="9" width="13.77734375" style="47" bestFit="1" customWidth="1"/>
    <col min="10" max="10" width="8.77734375" style="47"/>
    <col min="11" max="11" width="10.21875" style="47" bestFit="1" customWidth="1"/>
    <col min="12" max="16384" width="8.77734375" style="47"/>
  </cols>
  <sheetData>
    <row r="1" spans="2:11" ht="28.2" x14ac:dyDescent="0.5">
      <c r="D1" s="263" t="s">
        <v>499</v>
      </c>
    </row>
    <row r="3" spans="2:11" x14ac:dyDescent="0.25">
      <c r="E3" s="62">
        <v>2018</v>
      </c>
    </row>
    <row r="4" spans="2:11" x14ac:dyDescent="0.25">
      <c r="E4" s="262" t="s">
        <v>451</v>
      </c>
      <c r="F4" s="262" t="s">
        <v>450</v>
      </c>
      <c r="G4" s="262" t="s">
        <v>449</v>
      </c>
      <c r="H4" s="262" t="s">
        <v>448</v>
      </c>
      <c r="I4" s="262" t="s">
        <v>459</v>
      </c>
    </row>
    <row r="5" spans="2:11" x14ac:dyDescent="0.25">
      <c r="D5" s="258" t="s">
        <v>490</v>
      </c>
      <c r="E5" s="53">
        <v>845767.55999999586</v>
      </c>
      <c r="F5" s="53">
        <v>1259896.8499999992</v>
      </c>
      <c r="G5" s="53">
        <v>1592750.729250005</v>
      </c>
      <c r="H5" s="53">
        <v>2046423.7899999958</v>
      </c>
      <c r="I5" s="259">
        <f>SUM(E5:H5)</f>
        <v>5744838.9292499963</v>
      </c>
    </row>
    <row r="6" spans="2:11" ht="14.4" x14ac:dyDescent="0.3">
      <c r="D6" s="258" t="s">
        <v>498</v>
      </c>
      <c r="E6" s="53">
        <v>810093.04176289565</v>
      </c>
      <c r="F6" s="53">
        <v>1459008.8138856061</v>
      </c>
      <c r="G6" s="53">
        <v>1204371.7724802226</v>
      </c>
      <c r="H6" s="53">
        <v>1684476.914044719</v>
      </c>
      <c r="I6" s="259">
        <f>SUM(E6:H6)</f>
        <v>5157950.5421734434</v>
      </c>
      <c r="J6" s="255">
        <f>I6/(I6+I7)</f>
        <v>0.85379557382201532</v>
      </c>
    </row>
    <row r="7" spans="2:11" ht="14.4" x14ac:dyDescent="0.3">
      <c r="D7" s="258" t="s">
        <v>497</v>
      </c>
      <c r="E7" s="261">
        <v>17987.952993603998</v>
      </c>
      <c r="F7" s="261">
        <v>165882.81864336398</v>
      </c>
      <c r="G7" s="261">
        <v>165783.521356635</v>
      </c>
      <c r="H7" s="261">
        <v>533596.01000000094</v>
      </c>
      <c r="I7" s="260">
        <f>SUM(E7:H7)</f>
        <v>883250.30299360398</v>
      </c>
      <c r="J7" s="255">
        <f>I7/(I6+I7)</f>
        <v>0.14620442617798463</v>
      </c>
      <c r="K7" s="53">
        <f>I7+I6</f>
        <v>6041200.8451670473</v>
      </c>
    </row>
    <row r="8" spans="2:11" x14ac:dyDescent="0.25">
      <c r="E8" s="259">
        <f>SUM(E5:E7)</f>
        <v>1673848.5547564954</v>
      </c>
      <c r="F8" s="259">
        <f>SUM(F5:F7)</f>
        <v>2884788.4825289696</v>
      </c>
      <c r="G8" s="259">
        <f>SUM(G5:G7)</f>
        <v>2962906.0230868626</v>
      </c>
      <c r="H8" s="259">
        <f>SUM(H5:H7)</f>
        <v>4264496.7140447153</v>
      </c>
      <c r="I8" s="259">
        <f>SUM(I5:I7)</f>
        <v>11786039.774417043</v>
      </c>
    </row>
    <row r="11" spans="2:11" x14ac:dyDescent="0.25">
      <c r="E11" s="53"/>
      <c r="F11" s="53"/>
      <c r="G11" s="53"/>
      <c r="H11" s="53"/>
      <c r="I11" s="259"/>
    </row>
    <row r="13" spans="2:11" x14ac:dyDescent="0.25">
      <c r="D13" s="258" t="s">
        <v>496</v>
      </c>
    </row>
    <row r="14" spans="2:11" x14ac:dyDescent="0.25">
      <c r="B14" s="258" t="s">
        <v>495</v>
      </c>
      <c r="E14" s="47" t="s">
        <v>494</v>
      </c>
      <c r="F14" s="47" t="s">
        <v>493</v>
      </c>
      <c r="G14" s="47" t="s">
        <v>492</v>
      </c>
      <c r="H14" s="47" t="s">
        <v>491</v>
      </c>
      <c r="I14" s="258" t="s">
        <v>447</v>
      </c>
    </row>
    <row r="15" spans="2:11" ht="14.4" x14ac:dyDescent="0.3">
      <c r="D15" s="47" t="s">
        <v>490</v>
      </c>
      <c r="E15" s="256">
        <v>845767.55999999586</v>
      </c>
      <c r="F15" s="256">
        <v>1259896.8499999992</v>
      </c>
      <c r="G15" s="256">
        <v>1592750.729250005</v>
      </c>
      <c r="H15" s="256">
        <v>2046423.7899999958</v>
      </c>
      <c r="I15" s="256">
        <v>5744838.9292499973</v>
      </c>
      <c r="J15" s="257"/>
    </row>
    <row r="16" spans="2:11" ht="14.4" x14ac:dyDescent="0.3">
      <c r="E16" s="256"/>
      <c r="F16" s="256"/>
      <c r="G16" s="256"/>
      <c r="H16" s="256"/>
      <c r="I16" s="256"/>
      <c r="J16" s="255"/>
    </row>
    <row r="17" spans="4:11" ht="14.4" x14ac:dyDescent="0.3">
      <c r="D17" s="47" t="s">
        <v>489</v>
      </c>
      <c r="E17" s="53">
        <v>390974.16475650191</v>
      </c>
      <c r="F17" s="53">
        <v>703838.01586087048</v>
      </c>
      <c r="G17" s="53">
        <v>555274.1538368609</v>
      </c>
      <c r="H17" s="53">
        <v>914978.65404471639</v>
      </c>
      <c r="I17" s="53">
        <v>2565064.9884989541</v>
      </c>
      <c r="J17" s="255"/>
    </row>
    <row r="18" spans="4:11" ht="14.4" x14ac:dyDescent="0.3">
      <c r="D18" s="47" t="s">
        <v>488</v>
      </c>
      <c r="E18" s="53">
        <v>437106.82999999804</v>
      </c>
      <c r="F18" s="53">
        <v>921053.61666809977</v>
      </c>
      <c r="G18" s="53">
        <v>814881.1399999978</v>
      </c>
      <c r="H18" s="53">
        <v>1303225.0700000033</v>
      </c>
      <c r="I18" s="53">
        <v>3476266.6566681038</v>
      </c>
      <c r="J18" s="255"/>
      <c r="K18" s="53">
        <f>I18+I17</f>
        <v>6041331.6451670583</v>
      </c>
    </row>
    <row r="19" spans="4:11" x14ac:dyDescent="0.25">
      <c r="D19" s="254" t="s">
        <v>487</v>
      </c>
      <c r="E19" s="253">
        <f>SUM(E17:E18)</f>
        <v>828080.9947565</v>
      </c>
      <c r="F19" s="253">
        <f>SUM(F17:F18)</f>
        <v>1624891.6325289703</v>
      </c>
      <c r="G19" s="253">
        <f>SUM(G17:G18)</f>
        <v>1370155.2938368586</v>
      </c>
      <c r="H19" s="253">
        <f>SUM(H17:H18)</f>
        <v>2218203.7240447197</v>
      </c>
      <c r="I19" s="253">
        <f>SUM(I17:I18)</f>
        <v>6041331.6451670583</v>
      </c>
    </row>
    <row r="21" spans="4:11" x14ac:dyDescent="0.25">
      <c r="E21" s="53"/>
      <c r="F21" s="53"/>
      <c r="G21" s="53"/>
      <c r="H21" s="53"/>
      <c r="I21" s="53"/>
      <c r="K21" s="53"/>
    </row>
  </sheetData>
  <pageMargins left="0.7" right="0.7" top="0.75" bottom="0.75" header="0.3" footer="0.3"/>
  <pageSetup orientation="portrait" horizontalDpi="240" verticalDpi="24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2A96-2A9C-4935-936D-B41552865DCE}">
  <sheetPr codeName="Sheet5">
    <tabColor theme="3" tint="0.39997558519241921"/>
  </sheetPr>
  <dimension ref="A1:U68"/>
  <sheetViews>
    <sheetView zoomScale="90" zoomScaleNormal="9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P6" activeCellId="2" sqref="D6 J6 P6"/>
    </sheetView>
  </sheetViews>
  <sheetFormatPr defaultColWidth="8.77734375" defaultRowHeight="14.4" x14ac:dyDescent="0.3"/>
  <cols>
    <col min="1" max="1" width="7" style="264" bestFit="1" customWidth="1"/>
    <col min="2" max="2" width="18.5546875" style="264" bestFit="1" customWidth="1"/>
    <col min="3" max="3" width="16.21875" style="264" bestFit="1" customWidth="1"/>
    <col min="4" max="6" width="12.5546875" style="264" bestFit="1" customWidth="1"/>
    <col min="7" max="7" width="12" style="264" bestFit="1" customWidth="1"/>
    <col min="8" max="8" width="14.5546875" style="266" bestFit="1" customWidth="1"/>
    <col min="9" max="9" width="3.5546875" style="264" customWidth="1"/>
    <col min="10" max="10" width="17.21875" style="264" bestFit="1" customWidth="1"/>
    <col min="11" max="11" width="11.5546875" style="264" bestFit="1" customWidth="1"/>
    <col min="12" max="13" width="10.77734375" style="264" bestFit="1" customWidth="1"/>
    <col min="14" max="14" width="13.5546875" style="264" bestFit="1" customWidth="1"/>
    <col min="15" max="15" width="3.44140625" style="264" customWidth="1"/>
    <col min="16" max="20" width="12.21875" style="265" bestFit="1" customWidth="1"/>
    <col min="21" max="21" width="5" style="264" customWidth="1"/>
    <col min="22" max="16384" width="8.77734375" style="264"/>
  </cols>
  <sheetData>
    <row r="1" spans="1:21" ht="28.8" x14ac:dyDescent="0.55000000000000004">
      <c r="B1" s="299" t="s">
        <v>476</v>
      </c>
    </row>
    <row r="2" spans="1:21" x14ac:dyDescent="0.3">
      <c r="B2" s="266" t="s">
        <v>511</v>
      </c>
      <c r="C2" s="264" t="s">
        <v>510</v>
      </c>
    </row>
    <row r="3" spans="1:21" x14ac:dyDescent="0.3">
      <c r="C3" s="307" t="str">
        <f>CTRL!B5</f>
        <v>Wk7</v>
      </c>
    </row>
    <row r="4" spans="1:21" s="298" customFormat="1" x14ac:dyDescent="0.3">
      <c r="D4" s="298">
        <v>3</v>
      </c>
      <c r="E4" s="298">
        <f t="shared" ref="E4:T4" si="0">D4+1</f>
        <v>4</v>
      </c>
      <c r="F4" s="298">
        <f t="shared" si="0"/>
        <v>5</v>
      </c>
      <c r="G4" s="298">
        <f t="shared" si="0"/>
        <v>6</v>
      </c>
      <c r="H4" s="298">
        <f t="shared" si="0"/>
        <v>7</v>
      </c>
      <c r="I4" s="298">
        <f t="shared" si="0"/>
        <v>8</v>
      </c>
      <c r="J4" s="298">
        <f t="shared" si="0"/>
        <v>9</v>
      </c>
      <c r="K4" s="298">
        <f t="shared" si="0"/>
        <v>10</v>
      </c>
      <c r="L4" s="298">
        <f t="shared" si="0"/>
        <v>11</v>
      </c>
      <c r="M4" s="298">
        <f t="shared" si="0"/>
        <v>12</v>
      </c>
      <c r="N4" s="298">
        <f t="shared" si="0"/>
        <v>13</v>
      </c>
      <c r="O4" s="298">
        <f t="shared" si="0"/>
        <v>14</v>
      </c>
      <c r="P4" s="265">
        <f t="shared" si="0"/>
        <v>15</v>
      </c>
      <c r="Q4" s="265">
        <f t="shared" si="0"/>
        <v>16</v>
      </c>
      <c r="R4" s="265">
        <f t="shared" si="0"/>
        <v>17</v>
      </c>
      <c r="S4" s="265">
        <f t="shared" si="0"/>
        <v>18</v>
      </c>
      <c r="T4" s="265">
        <f t="shared" si="0"/>
        <v>19</v>
      </c>
    </row>
    <row r="5" spans="1:21" x14ac:dyDescent="0.3">
      <c r="D5" s="297" t="s">
        <v>451</v>
      </c>
      <c r="E5" s="297" t="s">
        <v>450</v>
      </c>
      <c r="F5" s="297" t="s">
        <v>449</v>
      </c>
      <c r="G5" s="297" t="s">
        <v>448</v>
      </c>
      <c r="H5" s="297" t="s">
        <v>447</v>
      </c>
      <c r="J5" s="297" t="s">
        <v>451</v>
      </c>
      <c r="K5" s="297" t="s">
        <v>450</v>
      </c>
      <c r="L5" s="297" t="s">
        <v>449</v>
      </c>
      <c r="M5" s="297" t="s">
        <v>448</v>
      </c>
      <c r="N5" s="297" t="s">
        <v>447</v>
      </c>
      <c r="P5" s="297" t="s">
        <v>451</v>
      </c>
      <c r="Q5" s="297" t="s">
        <v>450</v>
      </c>
      <c r="R5" s="297" t="s">
        <v>449</v>
      </c>
      <c r="S5" s="297" t="s">
        <v>448</v>
      </c>
      <c r="T5" s="297" t="s">
        <v>447</v>
      </c>
    </row>
    <row r="6" spans="1:21" x14ac:dyDescent="0.3">
      <c r="C6" s="264" t="s">
        <v>509</v>
      </c>
      <c r="D6" s="295">
        <f>SUMIF($B:$B,$C$3,D:D)</f>
        <v>765227.6879087236</v>
      </c>
      <c r="E6" s="295">
        <f>SUMIF($B:$B,$C$3,E:E)</f>
        <v>311339.12306875497</v>
      </c>
      <c r="F6" s="295">
        <f>SUMIF($B:$B,$C$3,F:F)</f>
        <v>128960.43468354298</v>
      </c>
      <c r="G6" s="295">
        <f>SUMIF($B:$B,$C$3,G:G)</f>
        <v>209943.79269339901</v>
      </c>
      <c r="H6" s="267">
        <f>SUM(D6:G6)</f>
        <v>1415471.0383544206</v>
      </c>
      <c r="I6" s="279"/>
      <c r="J6" s="295">
        <f>SUMIF($B:$B,$C$3,J:J)</f>
        <v>748839.93374266557</v>
      </c>
      <c r="K6" s="295">
        <f>SUMIF($B:$B,$C$3,K:K)</f>
        <v>278339.12306875398</v>
      </c>
      <c r="L6" s="295">
        <f>SUMIF($B:$B,$C$3,L:L)</f>
        <v>77818.264683542977</v>
      </c>
      <c r="M6" s="295">
        <f>SUMIF($B:$B,$C$3,M:M)</f>
        <v>192322.6026934</v>
      </c>
      <c r="N6" s="296">
        <f>SUM(J6:M6)</f>
        <v>1297319.9241883624</v>
      </c>
      <c r="O6" s="279"/>
      <c r="P6" s="295">
        <f>SUMIF($B:$B,$C$3,P:P)</f>
        <v>16387.754166057999</v>
      </c>
      <c r="Q6" s="295">
        <f>SUMIF($B:$B,$C$3,Q:Q)</f>
        <v>33000.000000001004</v>
      </c>
      <c r="R6" s="295">
        <f>SUMIF($B:$B,$C$3,R:R)</f>
        <v>51142.17</v>
      </c>
      <c r="S6" s="295">
        <f>SUMIF($B:$B,$C$3,S:S)</f>
        <v>17621.189999998998</v>
      </c>
      <c r="T6" s="296">
        <f>SUM(P6:S6)</f>
        <v>118151.114166058</v>
      </c>
    </row>
    <row r="7" spans="1:21" ht="15" hidden="1" customHeight="1" x14ac:dyDescent="0.3">
      <c r="C7" s="264" t="s">
        <v>481</v>
      </c>
      <c r="D7" s="295">
        <f>INDEX($B:$T,MATCH($C$3,$B:$B,0),D$4)-INDEX($B:$T,MATCH($C$3,$B:$B,0)-1,D$4)</f>
        <v>20286.324648460024</v>
      </c>
      <c r="E7" s="295">
        <f>INDEX($B:$T,MATCH($C$3,$B:$B,0),E$4)-INDEX($B:$T,MATCH($C$3,$B:$B,0)-1,E$4)</f>
        <v>15347.355551565997</v>
      </c>
      <c r="F7" s="295">
        <f>INDEX($B:$T,MATCH($C$3,$B:$B,0),F$4)-INDEX($B:$T,MATCH($C$3,$B:$B,0)-1,F$4)</f>
        <v>55669.381419601996</v>
      </c>
      <c r="G7" s="295">
        <f>INDEX($B:$T,MATCH($C$3,$B:$B,0),G$4)-INDEX($B:$T,MATCH($C$3,$B:$B,0)-1,G$4)</f>
        <v>21045.349999998987</v>
      </c>
      <c r="H7" s="267">
        <f>INDEX($B:$T,MATCH($C$3,$B:$B,0),H$4)-INDEX($B:$T,MATCH($C$3,$B:$B,0)-1,H$4)</f>
        <v>112348.41161962692</v>
      </c>
      <c r="I7" s="295"/>
      <c r="J7" s="295">
        <f>INDEX($B:$T,MATCH($C$3,$B:$B,0),J$4)-INDEX($B:$T,MATCH($C$3,$B:$B,0)-1,J$4)</f>
        <v>20286.324648460024</v>
      </c>
      <c r="K7" s="295">
        <f>INDEX($B:$T,MATCH($C$3,$B:$B,0),K$4)-INDEX($B:$T,MATCH($C$3,$B:$B,0)-1,K$4)</f>
        <v>15347.355551565997</v>
      </c>
      <c r="L7" s="295">
        <f>INDEX($B:$T,MATCH($C$3,$B:$B,0),L$4)-INDEX($B:$T,MATCH($C$3,$B:$B,0)-1,L$4)</f>
        <v>5669.3814196019957</v>
      </c>
      <c r="M7" s="295">
        <f>INDEX($B:$T,MATCH($C$3,$B:$B,0),M$4)-INDEX($B:$T,MATCH($C$3,$B:$B,0)-1,M$4)</f>
        <v>3424.1599999999744</v>
      </c>
      <c r="N7" s="267">
        <f>SUM(J7:M7)</f>
        <v>44727.221619627991</v>
      </c>
      <c r="O7" s="295"/>
      <c r="P7" s="294">
        <f>D7+J7</f>
        <v>40572.649296920048</v>
      </c>
      <c r="Q7" s="294">
        <f>E7+K7</f>
        <v>30694.711103131995</v>
      </c>
      <c r="R7" s="294">
        <f>F7+L7</f>
        <v>61338.762839203991</v>
      </c>
      <c r="S7" s="294">
        <f>G7+M7</f>
        <v>24469.509999998962</v>
      </c>
      <c r="T7" s="293">
        <f>H7+N7</f>
        <v>157075.63323925491</v>
      </c>
    </row>
    <row r="8" spans="1:21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ht="15" thickBot="1" x14ac:dyDescent="0.35">
      <c r="B9" s="264" t="s">
        <v>508</v>
      </c>
    </row>
    <row r="10" spans="1:21" s="289" customFormat="1" ht="20.399999999999999" thickBot="1" x14ac:dyDescent="0.45">
      <c r="D10" s="356" t="s">
        <v>507</v>
      </c>
      <c r="E10" s="357"/>
      <c r="F10" s="357"/>
      <c r="G10" s="357"/>
      <c r="H10" s="358"/>
      <c r="J10" s="356" t="s">
        <v>456</v>
      </c>
      <c r="K10" s="357"/>
      <c r="L10" s="357"/>
      <c r="M10" s="357"/>
      <c r="N10" s="358"/>
      <c r="P10" s="356" t="s">
        <v>453</v>
      </c>
      <c r="Q10" s="357"/>
      <c r="R10" s="357"/>
      <c r="S10" s="357"/>
      <c r="T10" s="358"/>
    </row>
    <row r="11" spans="1:21" s="289" customFormat="1" ht="19.8" x14ac:dyDescent="0.4">
      <c r="D11" s="291"/>
      <c r="E11" s="291"/>
      <c r="F11" s="291"/>
      <c r="G11" s="291"/>
      <c r="H11" s="291"/>
      <c r="J11" s="292"/>
      <c r="K11" s="292"/>
      <c r="L11" s="292"/>
      <c r="M11" s="292"/>
      <c r="N11" s="291"/>
      <c r="P11" s="290"/>
      <c r="Q11" s="290"/>
      <c r="R11" s="290"/>
      <c r="S11" s="290"/>
      <c r="T11" s="290"/>
    </row>
    <row r="12" spans="1:21" x14ac:dyDescent="0.3">
      <c r="A12" s="264" t="s">
        <v>506</v>
      </c>
      <c r="B12" s="288" t="s">
        <v>505</v>
      </c>
      <c r="C12" s="288" t="s">
        <v>504</v>
      </c>
      <c r="D12" s="287" t="s">
        <v>451</v>
      </c>
      <c r="E12" s="287" t="s">
        <v>450</v>
      </c>
      <c r="F12" s="287" t="s">
        <v>449</v>
      </c>
      <c r="G12" s="287" t="s">
        <v>448</v>
      </c>
      <c r="H12" s="287" t="s">
        <v>447</v>
      </c>
      <c r="J12" s="287" t="s">
        <v>451</v>
      </c>
      <c r="K12" s="287" t="s">
        <v>450</v>
      </c>
      <c r="L12" s="287" t="s">
        <v>449</v>
      </c>
      <c r="M12" s="287" t="s">
        <v>448</v>
      </c>
      <c r="N12" s="287" t="s">
        <v>447</v>
      </c>
      <c r="P12" s="287" t="s">
        <v>451</v>
      </c>
      <c r="Q12" s="287" t="s">
        <v>450</v>
      </c>
      <c r="R12" s="287" t="s">
        <v>449</v>
      </c>
      <c r="S12" s="287" t="s">
        <v>448</v>
      </c>
      <c r="T12" s="287" t="s">
        <v>447</v>
      </c>
    </row>
    <row r="13" spans="1:21" ht="15" thickBot="1" x14ac:dyDescent="0.35">
      <c r="A13" s="286" t="s">
        <v>503</v>
      </c>
      <c r="B13" s="285" t="s">
        <v>503</v>
      </c>
      <c r="C13" s="284"/>
      <c r="D13" s="283">
        <v>513681.55659204052</v>
      </c>
      <c r="E13" s="283">
        <v>176775.95049457895</v>
      </c>
      <c r="F13" s="283">
        <v>50086.389818335985</v>
      </c>
      <c r="G13" s="283">
        <v>172840.537406577</v>
      </c>
      <c r="H13" s="283">
        <f t="shared" ref="H13:H44" si="1">SUM(D13:G13)</f>
        <v>913384.43431153253</v>
      </c>
      <c r="I13" s="282"/>
      <c r="J13" s="283">
        <v>508093.80242598255</v>
      </c>
      <c r="K13" s="283">
        <v>176775.95049457895</v>
      </c>
      <c r="L13" s="283">
        <v>48944.219818335987</v>
      </c>
      <c r="M13" s="283">
        <v>172840.537406577</v>
      </c>
      <c r="N13" s="280">
        <f t="shared" ref="N13:N44" si="2">SUM(J13:M13)</f>
        <v>906654.51014547446</v>
      </c>
      <c r="O13" s="282"/>
      <c r="P13" s="281">
        <v>5587.754166058</v>
      </c>
      <c r="Q13" s="281">
        <v>0</v>
      </c>
      <c r="R13" s="281">
        <v>1142.1699999999998</v>
      </c>
      <c r="S13" s="281">
        <v>0</v>
      </c>
      <c r="T13" s="280">
        <f t="shared" ref="T13:T44" si="3">SUM(P13:S13)</f>
        <v>6729.9241660580001</v>
      </c>
    </row>
    <row r="14" spans="1:21" x14ac:dyDescent="0.3">
      <c r="A14" s="264">
        <v>1</v>
      </c>
      <c r="B14" s="275" t="s">
        <v>421</v>
      </c>
      <c r="C14" s="275">
        <v>2018</v>
      </c>
      <c r="D14" s="273">
        <v>535796.28350954957</v>
      </c>
      <c r="E14" s="273">
        <v>178768.76870768695</v>
      </c>
      <c r="F14" s="273">
        <v>50232.535956583983</v>
      </c>
      <c r="G14" s="273">
        <v>173694.39831266101</v>
      </c>
      <c r="H14" s="273">
        <f t="shared" si="1"/>
        <v>938491.9864864815</v>
      </c>
      <c r="J14" s="273">
        <v>530208.52934349154</v>
      </c>
      <c r="K14" s="273">
        <v>178768.76870768695</v>
      </c>
      <c r="L14" s="273">
        <v>49090.365956583984</v>
      </c>
      <c r="M14" s="273">
        <v>173694.39831266101</v>
      </c>
      <c r="N14" s="274">
        <f t="shared" si="2"/>
        <v>931762.06232042343</v>
      </c>
      <c r="P14" s="273">
        <v>5587.754166058</v>
      </c>
      <c r="Q14" s="273">
        <v>0</v>
      </c>
      <c r="R14" s="273">
        <v>1142.1699999999998</v>
      </c>
      <c r="S14" s="273">
        <v>0</v>
      </c>
      <c r="T14" s="274">
        <f t="shared" si="3"/>
        <v>6729.9241660580001</v>
      </c>
    </row>
    <row r="15" spans="1:21" x14ac:dyDescent="0.3">
      <c r="A15" s="264">
        <v>2</v>
      </c>
      <c r="B15" s="275" t="s">
        <v>419</v>
      </c>
      <c r="C15" s="275">
        <v>2018</v>
      </c>
      <c r="D15" s="273">
        <v>555544.88283324952</v>
      </c>
      <c r="E15" s="273">
        <v>195693.56538398395</v>
      </c>
      <c r="F15" s="273">
        <v>54243.135956583981</v>
      </c>
      <c r="G15" s="273">
        <v>174237.90698437701</v>
      </c>
      <c r="H15" s="274">
        <f t="shared" si="1"/>
        <v>979719.49115819437</v>
      </c>
      <c r="J15" s="272">
        <v>549957.12866719149</v>
      </c>
      <c r="K15" s="272">
        <v>195693.56538398395</v>
      </c>
      <c r="L15" s="272">
        <v>53100.965956583983</v>
      </c>
      <c r="M15" s="272">
        <v>174237.90698437701</v>
      </c>
      <c r="N15" s="274">
        <f t="shared" si="2"/>
        <v>972989.56699213642</v>
      </c>
      <c r="P15" s="272">
        <v>5587.754166058</v>
      </c>
      <c r="Q15" s="272">
        <v>0</v>
      </c>
      <c r="R15" s="272">
        <v>1142.1699999999998</v>
      </c>
      <c r="S15" s="272">
        <v>0</v>
      </c>
      <c r="T15" s="271">
        <f t="shared" si="3"/>
        <v>6729.9241660580001</v>
      </c>
      <c r="U15" s="279"/>
    </row>
    <row r="16" spans="1:21" x14ac:dyDescent="0.3">
      <c r="A16" s="264">
        <v>3</v>
      </c>
      <c r="B16" s="275" t="s">
        <v>416</v>
      </c>
      <c r="C16" s="275">
        <v>2018</v>
      </c>
      <c r="D16" s="272">
        <v>636402.86835564149</v>
      </c>
      <c r="E16" s="272">
        <v>221482.61970869795</v>
      </c>
      <c r="F16" s="272">
        <v>54797.623661920981</v>
      </c>
      <c r="G16" s="272">
        <v>175994.65363959502</v>
      </c>
      <c r="H16" s="274">
        <f t="shared" si="1"/>
        <v>1088677.7653658553</v>
      </c>
      <c r="J16" s="272">
        <v>630815.11418958346</v>
      </c>
      <c r="K16" s="272">
        <v>196482.61970869696</v>
      </c>
      <c r="L16" s="272">
        <v>53655.453661920983</v>
      </c>
      <c r="M16" s="272">
        <v>175994.65363959502</v>
      </c>
      <c r="N16" s="271">
        <f t="shared" si="2"/>
        <v>1056947.8411997964</v>
      </c>
      <c r="P16" s="272">
        <v>5587.754166058</v>
      </c>
      <c r="Q16" s="272">
        <v>25000.000000001</v>
      </c>
      <c r="R16" s="272">
        <v>1142.1699999999998</v>
      </c>
      <c r="S16" s="272">
        <v>0</v>
      </c>
      <c r="T16" s="271">
        <f t="shared" si="3"/>
        <v>31729.924166058998</v>
      </c>
    </row>
    <row r="17" spans="1:20" x14ac:dyDescent="0.3">
      <c r="A17" s="264">
        <v>4</v>
      </c>
      <c r="B17" s="275" t="s">
        <v>414</v>
      </c>
      <c r="C17" s="275">
        <v>2018</v>
      </c>
      <c r="D17" s="272">
        <v>686798.49825969653</v>
      </c>
      <c r="E17" s="272">
        <v>241995.71956173395</v>
      </c>
      <c r="F17" s="272">
        <v>63172.87218350498</v>
      </c>
      <c r="G17" s="272">
        <v>177622.50120167102</v>
      </c>
      <c r="H17" s="274">
        <f t="shared" si="1"/>
        <v>1169589.5912066065</v>
      </c>
      <c r="J17" s="272">
        <v>681210.7440936385</v>
      </c>
      <c r="K17" s="272">
        <v>208995.71956173296</v>
      </c>
      <c r="L17" s="272">
        <v>62030.702183504982</v>
      </c>
      <c r="M17" s="272">
        <v>177622.50120167102</v>
      </c>
      <c r="N17" s="271">
        <f t="shared" si="2"/>
        <v>1129859.6670405474</v>
      </c>
      <c r="P17" s="272">
        <v>5587.754166058</v>
      </c>
      <c r="Q17" s="272">
        <v>33000.000000001004</v>
      </c>
      <c r="R17" s="272">
        <v>1142.1699999999998</v>
      </c>
      <c r="S17" s="272">
        <v>0</v>
      </c>
      <c r="T17" s="271">
        <f t="shared" si="3"/>
        <v>39729.924166059005</v>
      </c>
    </row>
    <row r="18" spans="1:20" x14ac:dyDescent="0.3">
      <c r="A18" s="264">
        <v>5</v>
      </c>
      <c r="B18" s="275" t="s">
        <v>411</v>
      </c>
      <c r="C18" s="275">
        <v>2018</v>
      </c>
      <c r="D18" s="272">
        <v>715930.06952481554</v>
      </c>
      <c r="E18" s="272">
        <v>263241.15754899295</v>
      </c>
      <c r="F18" s="272">
        <v>68837.310856391981</v>
      </c>
      <c r="G18" s="272">
        <v>187240.54343671002</v>
      </c>
      <c r="H18" s="274">
        <f t="shared" si="1"/>
        <v>1235249.0813669106</v>
      </c>
      <c r="J18" s="272">
        <v>710342.31535875751</v>
      </c>
      <c r="K18" s="272">
        <v>230241.15754899196</v>
      </c>
      <c r="L18" s="272">
        <v>67695.140856391983</v>
      </c>
      <c r="M18" s="272">
        <v>187240.54343671002</v>
      </c>
      <c r="N18" s="271">
        <f t="shared" si="2"/>
        <v>1195519.1572008515</v>
      </c>
      <c r="P18" s="272">
        <v>5587.754166058</v>
      </c>
      <c r="Q18" s="272">
        <v>33000.000000001004</v>
      </c>
      <c r="R18" s="272">
        <v>1142.1699999999998</v>
      </c>
      <c r="S18" s="272">
        <v>0</v>
      </c>
      <c r="T18" s="271">
        <f t="shared" si="3"/>
        <v>39729.924166059005</v>
      </c>
    </row>
    <row r="19" spans="1:20" x14ac:dyDescent="0.3">
      <c r="A19" s="264">
        <v>6</v>
      </c>
      <c r="B19" s="275" t="s">
        <v>409</v>
      </c>
      <c r="C19" s="275">
        <v>2018</v>
      </c>
      <c r="D19" s="272">
        <v>744941.36326026358</v>
      </c>
      <c r="E19" s="272">
        <v>295991.76751718897</v>
      </c>
      <c r="F19" s="272">
        <v>73291.053263940979</v>
      </c>
      <c r="G19" s="272">
        <v>188898.44269340002</v>
      </c>
      <c r="H19" s="274">
        <f t="shared" si="1"/>
        <v>1303122.6267347937</v>
      </c>
      <c r="J19" s="272">
        <v>728553.60909420555</v>
      </c>
      <c r="K19" s="272">
        <v>262991.76751718798</v>
      </c>
      <c r="L19" s="272">
        <v>72148.883263940981</v>
      </c>
      <c r="M19" s="272">
        <v>188898.44269340002</v>
      </c>
      <c r="N19" s="271">
        <f t="shared" si="2"/>
        <v>1252592.7025687345</v>
      </c>
      <c r="P19" s="272">
        <v>16387.754166057999</v>
      </c>
      <c r="Q19" s="272">
        <v>33000.000000001004</v>
      </c>
      <c r="R19" s="272">
        <v>1142.1699999999998</v>
      </c>
      <c r="S19" s="272">
        <v>0</v>
      </c>
      <c r="T19" s="271">
        <f t="shared" si="3"/>
        <v>50529.924166059005</v>
      </c>
    </row>
    <row r="20" spans="1:20" x14ac:dyDescent="0.3">
      <c r="A20" s="264">
        <v>7</v>
      </c>
      <c r="B20" s="275" t="s">
        <v>406</v>
      </c>
      <c r="C20" s="275">
        <v>2018</v>
      </c>
      <c r="D20" s="272">
        <v>765227.6879087236</v>
      </c>
      <c r="E20" s="272">
        <v>311339.12306875497</v>
      </c>
      <c r="F20" s="272">
        <v>128960.43468354298</v>
      </c>
      <c r="G20" s="272">
        <v>209943.79269339901</v>
      </c>
      <c r="H20" s="274">
        <f t="shared" si="1"/>
        <v>1415471.0383544206</v>
      </c>
      <c r="J20" s="272">
        <v>748839.93374266557</v>
      </c>
      <c r="K20" s="272">
        <v>278339.12306875398</v>
      </c>
      <c r="L20" s="272">
        <v>77818.264683542977</v>
      </c>
      <c r="M20" s="272">
        <v>192322.6026934</v>
      </c>
      <c r="N20" s="271">
        <f t="shared" si="2"/>
        <v>1297319.9241883624</v>
      </c>
      <c r="P20" s="273">
        <v>16387.754166057999</v>
      </c>
      <c r="Q20" s="273">
        <v>33000.000000001004</v>
      </c>
      <c r="R20" s="273">
        <v>51142.17</v>
      </c>
      <c r="S20" s="273">
        <v>17621.189999998998</v>
      </c>
      <c r="T20" s="274">
        <f t="shared" si="3"/>
        <v>118151.114166058</v>
      </c>
    </row>
    <row r="21" spans="1:20" x14ac:dyDescent="0.3">
      <c r="A21" s="264">
        <v>8</v>
      </c>
      <c r="B21" s="275" t="s">
        <v>404</v>
      </c>
      <c r="C21" s="275">
        <v>2018</v>
      </c>
      <c r="D21" s="272">
        <v>772188.08104810759</v>
      </c>
      <c r="E21" s="272">
        <v>345518.43210384896</v>
      </c>
      <c r="F21" s="272">
        <v>137288.09662343498</v>
      </c>
      <c r="G21" s="272">
        <v>234869.06333836002</v>
      </c>
      <c r="H21" s="274">
        <f t="shared" si="1"/>
        <v>1489863.6731137515</v>
      </c>
      <c r="J21" s="272">
        <v>755800.32688204956</v>
      </c>
      <c r="K21" s="272">
        <v>312518.43210384797</v>
      </c>
      <c r="L21" s="272">
        <v>86145.926623434978</v>
      </c>
      <c r="M21" s="272">
        <v>217247.87333836104</v>
      </c>
      <c r="N21" s="271">
        <f t="shared" si="2"/>
        <v>1371712.5589476936</v>
      </c>
      <c r="P21" s="272">
        <v>16387.754166057999</v>
      </c>
      <c r="Q21" s="272">
        <v>33000.000000001004</v>
      </c>
      <c r="R21" s="272">
        <v>51142.17</v>
      </c>
      <c r="S21" s="272">
        <v>17621.189999998998</v>
      </c>
      <c r="T21" s="274">
        <f t="shared" si="3"/>
        <v>118151.114166058</v>
      </c>
    </row>
    <row r="22" spans="1:20" x14ac:dyDescent="0.3">
      <c r="A22" s="264">
        <v>9</v>
      </c>
      <c r="B22" s="275" t="s">
        <v>402</v>
      </c>
      <c r="C22" s="275">
        <v>2018</v>
      </c>
      <c r="D22" s="272">
        <v>783819.50895314058</v>
      </c>
      <c r="E22" s="272">
        <v>392713.87519921793</v>
      </c>
      <c r="F22" s="272">
        <v>162188.80353632598</v>
      </c>
      <c r="G22" s="272">
        <v>243711.54172439201</v>
      </c>
      <c r="H22" s="274">
        <f t="shared" si="1"/>
        <v>1582433.7294130763</v>
      </c>
      <c r="J22" s="272">
        <v>767431.75478708255</v>
      </c>
      <c r="K22" s="272">
        <v>359713.87519921694</v>
      </c>
      <c r="L22" s="272">
        <v>111046.63353632599</v>
      </c>
      <c r="M22" s="272">
        <v>226090.35172439303</v>
      </c>
      <c r="N22" s="271">
        <f t="shared" si="2"/>
        <v>1464282.6152470184</v>
      </c>
      <c r="P22" s="272">
        <v>16387.754166057999</v>
      </c>
      <c r="Q22" s="272">
        <v>33000.000000001004</v>
      </c>
      <c r="R22" s="272">
        <v>51142.17</v>
      </c>
      <c r="S22" s="272">
        <v>17621.189999998998</v>
      </c>
      <c r="T22" s="271">
        <f t="shared" si="3"/>
        <v>118151.114166058</v>
      </c>
    </row>
    <row r="23" spans="1:20" x14ac:dyDescent="0.3">
      <c r="A23" s="264">
        <v>10</v>
      </c>
      <c r="B23" s="275" t="s">
        <v>400</v>
      </c>
      <c r="C23" s="275">
        <v>2018</v>
      </c>
      <c r="D23" s="272">
        <v>801556.03108532564</v>
      </c>
      <c r="E23" s="272">
        <v>434708.65772141394</v>
      </c>
      <c r="F23" s="272">
        <v>171481.34763810498</v>
      </c>
      <c r="G23" s="272">
        <v>244205.301488728</v>
      </c>
      <c r="H23" s="274">
        <f t="shared" si="1"/>
        <v>1651951.3379335727</v>
      </c>
      <c r="J23" s="272">
        <v>785168.27691926761</v>
      </c>
      <c r="K23" s="272">
        <v>401708.65772141295</v>
      </c>
      <c r="L23" s="272">
        <v>120339.17763810499</v>
      </c>
      <c r="M23" s="272">
        <v>226584.11148872902</v>
      </c>
      <c r="N23" s="271">
        <f t="shared" si="2"/>
        <v>1533800.2237675143</v>
      </c>
      <c r="P23" s="272">
        <v>16387.754166057999</v>
      </c>
      <c r="Q23" s="272">
        <v>33000.000000001004</v>
      </c>
      <c r="R23" s="272">
        <v>51142.17</v>
      </c>
      <c r="S23" s="272">
        <v>17621.189999998998</v>
      </c>
      <c r="T23" s="271">
        <f t="shared" si="3"/>
        <v>118151.114166058</v>
      </c>
    </row>
    <row r="24" spans="1:20" x14ac:dyDescent="0.3">
      <c r="A24" s="264">
        <v>11</v>
      </c>
      <c r="B24" s="275" t="s">
        <v>398</v>
      </c>
      <c r="C24" s="275">
        <v>2018</v>
      </c>
      <c r="D24" s="272">
        <v>822251.65771124058</v>
      </c>
      <c r="E24" s="272">
        <v>596397.855575767</v>
      </c>
      <c r="F24" s="272">
        <v>205410.89403907</v>
      </c>
      <c r="G24" s="272">
        <v>250150.27515949399</v>
      </c>
      <c r="H24" s="274">
        <f t="shared" si="1"/>
        <v>1874210.6824855716</v>
      </c>
      <c r="J24" s="272">
        <v>805863.90354518255</v>
      </c>
      <c r="K24" s="272">
        <v>555255.31557576603</v>
      </c>
      <c r="L24" s="272">
        <v>154268.72403907002</v>
      </c>
      <c r="M24" s="272">
        <v>232529.08515949501</v>
      </c>
      <c r="N24" s="271">
        <f t="shared" si="2"/>
        <v>1747917.0283195137</v>
      </c>
      <c r="P24" s="272">
        <v>16387.754166057999</v>
      </c>
      <c r="Q24" s="272">
        <v>41142.540000001005</v>
      </c>
      <c r="R24" s="272">
        <v>51142.17</v>
      </c>
      <c r="S24" s="272">
        <v>17621.189999998998</v>
      </c>
      <c r="T24" s="271">
        <f t="shared" si="3"/>
        <v>126293.654166058</v>
      </c>
    </row>
    <row r="25" spans="1:20" x14ac:dyDescent="0.3">
      <c r="A25" s="264">
        <v>12</v>
      </c>
      <c r="B25" s="275" t="s">
        <v>396</v>
      </c>
      <c r="C25" s="275">
        <v>2018</v>
      </c>
      <c r="D25" s="272">
        <v>824964.78088165959</v>
      </c>
      <c r="E25" s="272">
        <v>662548.20820404298</v>
      </c>
      <c r="F25" s="272">
        <v>218803.37911092199</v>
      </c>
      <c r="G25" s="272">
        <v>250819.68206694999</v>
      </c>
      <c r="H25" s="274">
        <f t="shared" si="1"/>
        <v>1957136.0502635748</v>
      </c>
      <c r="J25" s="272">
        <v>808577.02671560156</v>
      </c>
      <c r="K25" s="272">
        <v>621405.66820404201</v>
      </c>
      <c r="L25" s="272">
        <v>167661.20911092201</v>
      </c>
      <c r="M25" s="272">
        <v>233198.492066951</v>
      </c>
      <c r="N25" s="271">
        <f t="shared" si="2"/>
        <v>1830842.3960975164</v>
      </c>
      <c r="P25" s="272">
        <v>16387.754166057999</v>
      </c>
      <c r="Q25" s="272">
        <v>41142.540000001005</v>
      </c>
      <c r="R25" s="272">
        <v>51142.17</v>
      </c>
      <c r="S25" s="272">
        <v>17621.189999998998</v>
      </c>
      <c r="T25" s="271">
        <f t="shared" si="3"/>
        <v>126293.654166058</v>
      </c>
    </row>
    <row r="26" spans="1:20" x14ac:dyDescent="0.3">
      <c r="A26" s="264">
        <v>13</v>
      </c>
      <c r="B26" s="275" t="s">
        <v>394</v>
      </c>
      <c r="C26" s="275">
        <v>2018</v>
      </c>
      <c r="D26" s="272">
        <v>825726.34088165965</v>
      </c>
      <c r="E26" s="272">
        <v>774057.54768870806</v>
      </c>
      <c r="F26" s="272">
        <v>257609.854195814</v>
      </c>
      <c r="G26" s="272">
        <v>256549.417030891</v>
      </c>
      <c r="H26" s="274">
        <f t="shared" si="1"/>
        <v>2113943.1597970729</v>
      </c>
      <c r="J26" s="272">
        <v>809338.58671560162</v>
      </c>
      <c r="K26" s="272">
        <v>726165.00768870604</v>
      </c>
      <c r="L26" s="272">
        <v>206467.68419581401</v>
      </c>
      <c r="M26" s="272">
        <v>238928.22703089198</v>
      </c>
      <c r="N26" s="271">
        <f t="shared" si="2"/>
        <v>1980899.5056310135</v>
      </c>
      <c r="P26" s="272">
        <v>16387.754166057999</v>
      </c>
      <c r="Q26" s="272">
        <v>47892.540000002002</v>
      </c>
      <c r="R26" s="272">
        <v>51142.17</v>
      </c>
      <c r="S26" s="272">
        <v>17621.189999998998</v>
      </c>
      <c r="T26" s="271">
        <f t="shared" si="3"/>
        <v>133043.65416605899</v>
      </c>
    </row>
    <row r="27" spans="1:20" x14ac:dyDescent="0.3">
      <c r="A27" s="264">
        <v>14</v>
      </c>
      <c r="B27" s="275" t="s">
        <v>392</v>
      </c>
      <c r="C27" s="275">
        <v>2018</v>
      </c>
      <c r="D27" s="272">
        <v>825726.34088165965</v>
      </c>
      <c r="E27" s="272">
        <v>873883.15876572812</v>
      </c>
      <c r="F27" s="272">
        <v>272626.92442160001</v>
      </c>
      <c r="G27" s="272">
        <v>267245.72379357601</v>
      </c>
      <c r="H27" s="274">
        <f t="shared" si="1"/>
        <v>2239482.1478625638</v>
      </c>
      <c r="J27" s="272">
        <v>809338.58671560162</v>
      </c>
      <c r="K27" s="272">
        <v>794081.61876572715</v>
      </c>
      <c r="L27" s="272">
        <v>213484.75442160002</v>
      </c>
      <c r="M27" s="272">
        <v>245624.53379357699</v>
      </c>
      <c r="N27" s="271">
        <f t="shared" si="2"/>
        <v>2062529.4936965057</v>
      </c>
      <c r="P27" s="273">
        <v>16387.754166057999</v>
      </c>
      <c r="Q27" s="273">
        <v>79801.540000000998</v>
      </c>
      <c r="R27" s="273">
        <v>59142.17</v>
      </c>
      <c r="S27" s="273">
        <v>21621.189999998998</v>
      </c>
      <c r="T27" s="274">
        <f t="shared" si="3"/>
        <v>176952.654166058</v>
      </c>
    </row>
    <row r="28" spans="1:20" x14ac:dyDescent="0.3">
      <c r="A28" s="264">
        <v>15</v>
      </c>
      <c r="B28" s="275" t="s">
        <v>390</v>
      </c>
      <c r="C28" s="275">
        <v>2018</v>
      </c>
      <c r="D28" s="272">
        <v>825726.34088165965</v>
      </c>
      <c r="E28" s="272">
        <v>1024461.8588817721</v>
      </c>
      <c r="F28" s="272">
        <v>285026.887363313</v>
      </c>
      <c r="G28" s="272">
        <v>298804.54071864899</v>
      </c>
      <c r="H28" s="274">
        <f t="shared" si="1"/>
        <v>2434019.627845394</v>
      </c>
      <c r="J28" s="272">
        <v>809338.58671560162</v>
      </c>
      <c r="K28" s="272">
        <v>944660.31888177118</v>
      </c>
      <c r="L28" s="272">
        <v>225884.71736331302</v>
      </c>
      <c r="M28" s="272">
        <v>277183.35071864998</v>
      </c>
      <c r="N28" s="271">
        <f t="shared" si="2"/>
        <v>2257066.9736793358</v>
      </c>
      <c r="P28" s="272">
        <v>16387.754166057999</v>
      </c>
      <c r="Q28" s="272">
        <v>79801.540000000998</v>
      </c>
      <c r="R28" s="272">
        <v>59142.17</v>
      </c>
      <c r="S28" s="272">
        <v>21621.189999998998</v>
      </c>
      <c r="T28" s="274">
        <f t="shared" si="3"/>
        <v>176952.654166058</v>
      </c>
    </row>
    <row r="29" spans="1:20" x14ac:dyDescent="0.3">
      <c r="A29" s="264">
        <v>16</v>
      </c>
      <c r="B29" s="275" t="s">
        <v>388</v>
      </c>
      <c r="C29" s="275">
        <v>2018</v>
      </c>
      <c r="D29" s="272">
        <v>825726.34088165965</v>
      </c>
      <c r="E29" s="272">
        <v>1185544.096037067</v>
      </c>
      <c r="F29" s="272">
        <v>368256.76792292297</v>
      </c>
      <c r="G29" s="272">
        <v>306842.82581907901</v>
      </c>
      <c r="H29" s="274">
        <f t="shared" si="1"/>
        <v>2686370.0306607285</v>
      </c>
      <c r="J29" s="272">
        <v>809338.58671560162</v>
      </c>
      <c r="K29" s="272">
        <v>1084762.376037067</v>
      </c>
      <c r="L29" s="272">
        <v>274094.77792292298</v>
      </c>
      <c r="M29" s="272">
        <v>285221.63581907999</v>
      </c>
      <c r="N29" s="271">
        <f t="shared" si="2"/>
        <v>2453417.3764946717</v>
      </c>
      <c r="P29" s="272">
        <v>16387.754166057999</v>
      </c>
      <c r="Q29" s="272">
        <v>100781.72</v>
      </c>
      <c r="R29" s="272">
        <v>94161.989999999991</v>
      </c>
      <c r="S29" s="272">
        <v>21621.189999998998</v>
      </c>
      <c r="T29" s="271">
        <f t="shared" si="3"/>
        <v>232952.65416605701</v>
      </c>
    </row>
    <row r="30" spans="1:20" x14ac:dyDescent="0.3">
      <c r="A30" s="264">
        <v>17</v>
      </c>
      <c r="B30" s="275" t="s">
        <v>386</v>
      </c>
      <c r="C30" s="275">
        <v>2018</v>
      </c>
      <c r="D30" s="272">
        <v>825726.34088165965</v>
      </c>
      <c r="E30" s="272">
        <v>1255400.82605971</v>
      </c>
      <c r="F30" s="272">
        <v>399003.96198753698</v>
      </c>
      <c r="G30" s="272">
        <v>322700.088029632</v>
      </c>
      <c r="H30" s="274">
        <f t="shared" si="1"/>
        <v>2802831.2169585386</v>
      </c>
      <c r="J30" s="272">
        <v>809338.58671560162</v>
      </c>
      <c r="K30" s="272">
        <v>1154619.10605971</v>
      </c>
      <c r="L30" s="272">
        <v>304841.97198753699</v>
      </c>
      <c r="M30" s="272">
        <v>301078.89802963298</v>
      </c>
      <c r="N30" s="271">
        <f t="shared" si="2"/>
        <v>2569878.5627924814</v>
      </c>
      <c r="P30" s="272">
        <v>16387.754166057999</v>
      </c>
      <c r="Q30" s="272">
        <v>100781.72</v>
      </c>
      <c r="R30" s="272">
        <v>94161.989999999991</v>
      </c>
      <c r="S30" s="272">
        <v>21621.189999998998</v>
      </c>
      <c r="T30" s="271">
        <f t="shared" si="3"/>
        <v>232952.65416605701</v>
      </c>
    </row>
    <row r="31" spans="1:20" x14ac:dyDescent="0.3">
      <c r="A31" s="264">
        <v>18</v>
      </c>
      <c r="B31" s="278" t="s">
        <v>384</v>
      </c>
      <c r="C31" s="278">
        <v>2018</v>
      </c>
      <c r="D31" s="277">
        <v>825726.34088165965</v>
      </c>
      <c r="E31" s="277">
        <v>1287108.777563341</v>
      </c>
      <c r="F31" s="277">
        <v>430605.41487578698</v>
      </c>
      <c r="G31" s="277">
        <v>331443.63495352399</v>
      </c>
      <c r="H31" s="274">
        <f t="shared" si="1"/>
        <v>2874884.1682743113</v>
      </c>
      <c r="J31" s="272">
        <v>809338.58671560162</v>
      </c>
      <c r="K31" s="272">
        <v>1180188.6475633411</v>
      </c>
      <c r="L31" s="272">
        <v>332581.83487578703</v>
      </c>
      <c r="M31" s="272">
        <v>309822.44495352497</v>
      </c>
      <c r="N31" s="271">
        <f t="shared" si="2"/>
        <v>2631931.5141082546</v>
      </c>
      <c r="P31" s="272">
        <v>16387.754166057999</v>
      </c>
      <c r="Q31" s="272">
        <v>106920.13</v>
      </c>
      <c r="R31" s="272">
        <v>98023.579999999987</v>
      </c>
      <c r="S31" s="272">
        <v>21621.189999998998</v>
      </c>
      <c r="T31" s="271">
        <f t="shared" si="3"/>
        <v>242952.65416605701</v>
      </c>
    </row>
    <row r="32" spans="1:20" x14ac:dyDescent="0.3">
      <c r="A32" s="264">
        <v>19</v>
      </c>
      <c r="B32" s="275" t="s">
        <v>382</v>
      </c>
      <c r="C32" s="275">
        <v>2018</v>
      </c>
      <c r="D32" s="272">
        <v>825726.34088165965</v>
      </c>
      <c r="E32" s="272">
        <v>1337616.5744752609</v>
      </c>
      <c r="F32" s="272">
        <v>444781.14232379798</v>
      </c>
      <c r="G32" s="272">
        <v>335503.78933042497</v>
      </c>
      <c r="H32" s="274">
        <f t="shared" si="1"/>
        <v>2943627.8470111433</v>
      </c>
      <c r="J32" s="272">
        <v>809338.58671560162</v>
      </c>
      <c r="K32" s="272">
        <v>1229547.1158318969</v>
      </c>
      <c r="L32" s="272">
        <v>344906.89096716198</v>
      </c>
      <c r="M32" s="272">
        <v>313882.59933042596</v>
      </c>
      <c r="N32" s="271">
        <f t="shared" si="2"/>
        <v>2697675.1928450866</v>
      </c>
      <c r="P32" s="272">
        <v>16387.754166057999</v>
      </c>
      <c r="Q32" s="272">
        <v>108069.45864336401</v>
      </c>
      <c r="R32" s="272">
        <v>99874.251356635985</v>
      </c>
      <c r="S32" s="272">
        <v>21621.189999998998</v>
      </c>
      <c r="T32" s="271">
        <f t="shared" si="3"/>
        <v>245952.65416605701</v>
      </c>
    </row>
    <row r="33" spans="1:20" x14ac:dyDescent="0.3">
      <c r="A33" s="264">
        <v>20</v>
      </c>
      <c r="B33" s="275" t="s">
        <v>380</v>
      </c>
      <c r="C33" s="275">
        <v>2018</v>
      </c>
      <c r="D33" s="272">
        <v>825726.34088165965</v>
      </c>
      <c r="E33" s="272">
        <v>1416788.913888176</v>
      </c>
      <c r="F33" s="272">
        <v>489020.43940099899</v>
      </c>
      <c r="G33" s="272">
        <v>341474.873686996</v>
      </c>
      <c r="H33" s="274">
        <f t="shared" si="1"/>
        <v>3073010.5678578303</v>
      </c>
      <c r="J33" s="272">
        <v>809338.58671560162</v>
      </c>
      <c r="K33" s="272">
        <v>1304719.455244812</v>
      </c>
      <c r="L33" s="272">
        <v>389146.18804436299</v>
      </c>
      <c r="M33" s="272">
        <v>319853.68368699698</v>
      </c>
      <c r="N33" s="271">
        <f t="shared" si="2"/>
        <v>2823057.9136917735</v>
      </c>
      <c r="P33" s="272">
        <v>16387.754166057999</v>
      </c>
      <c r="Q33" s="272">
        <v>112069.45864336401</v>
      </c>
      <c r="R33" s="272">
        <v>99874.251356635985</v>
      </c>
      <c r="S33" s="272">
        <v>21621.189999998998</v>
      </c>
      <c r="T33" s="271">
        <f t="shared" si="3"/>
        <v>249952.65416605701</v>
      </c>
    </row>
    <row r="34" spans="1:20" x14ac:dyDescent="0.3">
      <c r="A34" s="264">
        <v>21</v>
      </c>
      <c r="B34" s="275" t="s">
        <v>378</v>
      </c>
      <c r="C34" s="275">
        <v>2018</v>
      </c>
      <c r="D34" s="272">
        <v>825726.34088165965</v>
      </c>
      <c r="E34" s="272">
        <v>1504404.0548292131</v>
      </c>
      <c r="F34" s="272">
        <v>537052.96619604097</v>
      </c>
      <c r="G34" s="272">
        <v>357974.23807652801</v>
      </c>
      <c r="H34" s="274">
        <f t="shared" si="1"/>
        <v>3225157.5999834416</v>
      </c>
      <c r="J34" s="272">
        <v>809338.58671560162</v>
      </c>
      <c r="K34" s="272">
        <v>1392334.596185849</v>
      </c>
      <c r="L34" s="272">
        <v>435709.94483940501</v>
      </c>
      <c r="M34" s="272">
        <v>334842.27807652904</v>
      </c>
      <c r="N34" s="271">
        <f t="shared" si="2"/>
        <v>2972225.4058173844</v>
      </c>
      <c r="P34" s="273">
        <v>16387.754166057999</v>
      </c>
      <c r="Q34" s="273">
        <v>112069.45864336401</v>
      </c>
      <c r="R34" s="273">
        <v>101343.02135663599</v>
      </c>
      <c r="S34" s="273">
        <v>23131.959999998999</v>
      </c>
      <c r="T34" s="274">
        <f t="shared" si="3"/>
        <v>252932.19416605702</v>
      </c>
    </row>
    <row r="35" spans="1:20" x14ac:dyDescent="0.3">
      <c r="A35" s="264">
        <v>22</v>
      </c>
      <c r="B35" s="275" t="s">
        <v>376</v>
      </c>
      <c r="C35" s="275">
        <v>2018</v>
      </c>
      <c r="D35" s="272">
        <v>825726.34088165965</v>
      </c>
      <c r="E35" s="272">
        <v>1552960.27804182</v>
      </c>
      <c r="F35" s="272">
        <v>546326.72001233092</v>
      </c>
      <c r="G35" s="272">
        <v>359036.97353160998</v>
      </c>
      <c r="H35" s="274">
        <f t="shared" si="1"/>
        <v>3284050.3124674205</v>
      </c>
      <c r="J35" s="272">
        <v>809338.58671560162</v>
      </c>
      <c r="K35" s="272">
        <v>1429033.3593984561</v>
      </c>
      <c r="L35" s="272">
        <v>444983.69865569496</v>
      </c>
      <c r="M35" s="272">
        <v>335905.01353161101</v>
      </c>
      <c r="N35" s="271">
        <f t="shared" si="2"/>
        <v>3019260.6583013632</v>
      </c>
      <c r="P35" s="272">
        <v>16387.754166057999</v>
      </c>
      <c r="Q35" s="272">
        <v>123926.91864336401</v>
      </c>
      <c r="R35" s="272">
        <v>101343.02135663599</v>
      </c>
      <c r="S35" s="272">
        <v>23131.959999998999</v>
      </c>
      <c r="T35" s="274">
        <f t="shared" si="3"/>
        <v>264789.65416605701</v>
      </c>
    </row>
    <row r="36" spans="1:20" x14ac:dyDescent="0.3">
      <c r="A36" s="264">
        <v>23</v>
      </c>
      <c r="B36" s="275" t="s">
        <v>374</v>
      </c>
      <c r="C36" s="275">
        <v>2018</v>
      </c>
      <c r="D36" s="272">
        <v>825726.34088165965</v>
      </c>
      <c r="E36" s="272">
        <v>1599004.7438332131</v>
      </c>
      <c r="F36" s="272">
        <v>628280.17558658787</v>
      </c>
      <c r="G36" s="272">
        <v>392205.83045225497</v>
      </c>
      <c r="H36" s="274">
        <f t="shared" si="1"/>
        <v>3445217.0907537155</v>
      </c>
      <c r="J36" s="272">
        <v>809338.58671560162</v>
      </c>
      <c r="K36" s="272">
        <v>1475077.8251898491</v>
      </c>
      <c r="L36" s="272">
        <v>526937.15422995191</v>
      </c>
      <c r="M36" s="272">
        <v>369073.870452256</v>
      </c>
      <c r="N36" s="271">
        <f t="shared" si="2"/>
        <v>3180427.4365876587</v>
      </c>
      <c r="P36" s="272">
        <v>16387.754166057999</v>
      </c>
      <c r="Q36" s="272">
        <v>123926.91864336401</v>
      </c>
      <c r="R36" s="272">
        <v>101343.02135663599</v>
      </c>
      <c r="S36" s="272">
        <v>23131.959999998999</v>
      </c>
      <c r="T36" s="271">
        <f t="shared" si="3"/>
        <v>264789.65416605701</v>
      </c>
    </row>
    <row r="37" spans="1:20" x14ac:dyDescent="0.3">
      <c r="A37" s="264">
        <v>24</v>
      </c>
      <c r="B37" s="275" t="s">
        <v>372</v>
      </c>
      <c r="C37" s="275">
        <v>2018</v>
      </c>
      <c r="D37" s="272">
        <v>825726.34088165965</v>
      </c>
      <c r="E37" s="272">
        <v>1618148.2575510801</v>
      </c>
      <c r="F37" s="272">
        <v>660506.06209699181</v>
      </c>
      <c r="G37" s="272">
        <v>403707.80324286199</v>
      </c>
      <c r="H37" s="274">
        <f t="shared" si="1"/>
        <v>3508088.463772594</v>
      </c>
      <c r="J37" s="272">
        <v>809338.58671560162</v>
      </c>
      <c r="K37" s="272">
        <v>1494221.3389077161</v>
      </c>
      <c r="L37" s="272">
        <v>558437.98074035579</v>
      </c>
      <c r="M37" s="272">
        <v>378800.90324286197</v>
      </c>
      <c r="N37" s="271">
        <f t="shared" si="2"/>
        <v>3240798.8096065354</v>
      </c>
      <c r="P37" s="272">
        <v>16387.754166057999</v>
      </c>
      <c r="Q37" s="272">
        <v>123926.91864336401</v>
      </c>
      <c r="R37" s="272">
        <v>102068.08135663599</v>
      </c>
      <c r="S37" s="272">
        <v>24906.899999999998</v>
      </c>
      <c r="T37" s="271">
        <f t="shared" si="3"/>
        <v>267289.654166058</v>
      </c>
    </row>
    <row r="38" spans="1:20" x14ac:dyDescent="0.3">
      <c r="A38" s="264">
        <v>25</v>
      </c>
      <c r="B38" s="275" t="s">
        <v>370</v>
      </c>
      <c r="C38" s="275">
        <v>2018</v>
      </c>
      <c r="D38" s="272">
        <v>825726.34088165965</v>
      </c>
      <c r="E38" s="272">
        <v>1625091.63252897</v>
      </c>
      <c r="F38" s="272">
        <v>747198.79161611781</v>
      </c>
      <c r="G38" s="272">
        <v>420282.17859479197</v>
      </c>
      <c r="H38" s="274">
        <f t="shared" si="1"/>
        <v>3618298.943621539</v>
      </c>
      <c r="J38" s="272">
        <v>809338.58671560162</v>
      </c>
      <c r="K38" s="272">
        <v>1501164.713885606</v>
      </c>
      <c r="L38" s="272">
        <v>633130.71025948285</v>
      </c>
      <c r="M38" s="272">
        <v>395375.27859479195</v>
      </c>
      <c r="N38" s="271">
        <f t="shared" si="2"/>
        <v>3339009.2894554823</v>
      </c>
      <c r="P38" s="272">
        <v>16387.754166057999</v>
      </c>
      <c r="Q38" s="272">
        <v>123926.91864336401</v>
      </c>
      <c r="R38" s="272">
        <v>114068.08135663498</v>
      </c>
      <c r="S38" s="272">
        <v>24906.899999999998</v>
      </c>
      <c r="T38" s="271">
        <f t="shared" si="3"/>
        <v>279289.65416605701</v>
      </c>
    </row>
    <row r="39" spans="1:20" x14ac:dyDescent="0.3">
      <c r="A39" s="264">
        <v>26</v>
      </c>
      <c r="B39" s="275" t="s">
        <v>368</v>
      </c>
      <c r="C39" s="275">
        <v>2018</v>
      </c>
      <c r="D39" s="272">
        <v>826872.67753407161</v>
      </c>
      <c r="E39" s="272">
        <v>1625091.63252897</v>
      </c>
      <c r="F39" s="272">
        <v>800831.3730600978</v>
      </c>
      <c r="G39" s="272">
        <v>433395.14245089999</v>
      </c>
      <c r="H39" s="274">
        <f t="shared" si="1"/>
        <v>3686190.8255740395</v>
      </c>
      <c r="J39" s="272">
        <v>810484.92336801358</v>
      </c>
      <c r="K39" s="272">
        <v>1501164.713885606</v>
      </c>
      <c r="L39" s="272">
        <v>686763.29170346283</v>
      </c>
      <c r="M39" s="272">
        <v>408488.24245089997</v>
      </c>
      <c r="N39" s="271">
        <f t="shared" si="2"/>
        <v>3406901.1714079822</v>
      </c>
      <c r="P39" s="272">
        <v>16387.754166057999</v>
      </c>
      <c r="Q39" s="272">
        <v>123926.91864336401</v>
      </c>
      <c r="R39" s="272">
        <v>114068.08135663498</v>
      </c>
      <c r="S39" s="272">
        <v>24906.899999999998</v>
      </c>
      <c r="T39" s="271">
        <f t="shared" si="3"/>
        <v>279289.65416605701</v>
      </c>
    </row>
    <row r="40" spans="1:20" x14ac:dyDescent="0.3">
      <c r="A40" s="264">
        <v>27</v>
      </c>
      <c r="B40" s="275" t="s">
        <v>366</v>
      </c>
      <c r="C40" s="275">
        <v>2018</v>
      </c>
      <c r="D40" s="272">
        <v>826872.67753407161</v>
      </c>
      <c r="E40" s="272">
        <v>1625091.63252897</v>
      </c>
      <c r="F40" s="272">
        <v>849154.9679434998</v>
      </c>
      <c r="G40" s="272">
        <v>466638.11067261401</v>
      </c>
      <c r="H40" s="274">
        <f t="shared" si="1"/>
        <v>3767757.3886791556</v>
      </c>
      <c r="J40" s="272">
        <v>810484.92336801358</v>
      </c>
      <c r="K40" s="272">
        <v>1501164.713885606</v>
      </c>
      <c r="L40" s="272">
        <v>735086.88658686483</v>
      </c>
      <c r="M40" s="272">
        <v>441731.21067261399</v>
      </c>
      <c r="N40" s="271">
        <f t="shared" si="2"/>
        <v>3488467.7345130988</v>
      </c>
      <c r="P40" s="272">
        <v>16387.754166057999</v>
      </c>
      <c r="Q40" s="272">
        <v>123926.91864336401</v>
      </c>
      <c r="R40" s="272">
        <v>114068.08135663498</v>
      </c>
      <c r="S40" s="272">
        <v>24906.899999999998</v>
      </c>
      <c r="T40" s="271">
        <f t="shared" si="3"/>
        <v>279289.65416605701</v>
      </c>
    </row>
    <row r="41" spans="1:20" x14ac:dyDescent="0.3">
      <c r="A41" s="264">
        <v>28</v>
      </c>
      <c r="B41" s="275" t="s">
        <v>364</v>
      </c>
      <c r="C41" s="275">
        <v>2018</v>
      </c>
      <c r="D41" s="272">
        <v>826872.67753407161</v>
      </c>
      <c r="E41" s="272">
        <v>1625091.63252897</v>
      </c>
      <c r="F41" s="272">
        <v>874418.35349910776</v>
      </c>
      <c r="G41" s="272">
        <v>482006.23386255599</v>
      </c>
      <c r="H41" s="274">
        <f t="shared" si="1"/>
        <v>3808388.8974247058</v>
      </c>
      <c r="J41" s="272">
        <v>810484.92336801358</v>
      </c>
      <c r="K41" s="272">
        <v>1501164.713885606</v>
      </c>
      <c r="L41" s="272">
        <v>760350.27214247279</v>
      </c>
      <c r="M41" s="272">
        <v>457099.33386255597</v>
      </c>
      <c r="N41" s="271">
        <f t="shared" si="2"/>
        <v>3529099.2432586486</v>
      </c>
      <c r="P41" s="273">
        <v>16387.754166057999</v>
      </c>
      <c r="Q41" s="273">
        <v>123926.91864336401</v>
      </c>
      <c r="R41" s="273">
        <v>114068.08135663498</v>
      </c>
      <c r="S41" s="273">
        <v>24906.899999999998</v>
      </c>
      <c r="T41" s="274">
        <f t="shared" si="3"/>
        <v>279289.65416605701</v>
      </c>
    </row>
    <row r="42" spans="1:20" x14ac:dyDescent="0.3">
      <c r="A42" s="264">
        <v>29</v>
      </c>
      <c r="B42" s="275" t="s">
        <v>362</v>
      </c>
      <c r="C42" s="275">
        <v>2018</v>
      </c>
      <c r="D42" s="272">
        <v>826872.67753407161</v>
      </c>
      <c r="E42" s="272">
        <v>1625091.63252897</v>
      </c>
      <c r="F42" s="272">
        <v>925326.80200593581</v>
      </c>
      <c r="G42" s="272">
        <v>524159.35918372602</v>
      </c>
      <c r="H42" s="274">
        <f t="shared" si="1"/>
        <v>3901450.4712527036</v>
      </c>
      <c r="J42" s="272">
        <v>810484.92336801358</v>
      </c>
      <c r="K42" s="272">
        <v>1501164.713885606</v>
      </c>
      <c r="L42" s="272">
        <v>811258.72064930084</v>
      </c>
      <c r="M42" s="272">
        <v>499252.45918372599</v>
      </c>
      <c r="N42" s="271">
        <f t="shared" si="2"/>
        <v>3622160.8170866468</v>
      </c>
      <c r="P42" s="272">
        <v>16387.754166057999</v>
      </c>
      <c r="Q42" s="272">
        <v>123926.91864336401</v>
      </c>
      <c r="R42" s="272">
        <v>114068.08135663498</v>
      </c>
      <c r="S42" s="272">
        <v>24906.899999999998</v>
      </c>
      <c r="T42" s="274">
        <f t="shared" si="3"/>
        <v>279289.65416605701</v>
      </c>
    </row>
    <row r="43" spans="1:20" x14ac:dyDescent="0.3">
      <c r="A43" s="264">
        <v>30</v>
      </c>
      <c r="B43" s="275" t="s">
        <v>360</v>
      </c>
      <c r="C43" s="275">
        <v>2018</v>
      </c>
      <c r="D43" s="272">
        <v>826872.67753407161</v>
      </c>
      <c r="E43" s="272">
        <v>1625091.63252897</v>
      </c>
      <c r="F43" s="272">
        <v>951466.21041451581</v>
      </c>
      <c r="G43" s="272">
        <v>540463.04426638898</v>
      </c>
      <c r="H43" s="274">
        <f t="shared" si="1"/>
        <v>3943893.5647439463</v>
      </c>
      <c r="J43" s="272">
        <v>810484.92336801358</v>
      </c>
      <c r="K43" s="272">
        <v>1501164.713885606</v>
      </c>
      <c r="L43" s="272">
        <v>837398.12905788084</v>
      </c>
      <c r="M43" s="272">
        <v>506231.14426638896</v>
      </c>
      <c r="N43" s="271">
        <f t="shared" si="2"/>
        <v>3655278.9105778895</v>
      </c>
      <c r="P43" s="272">
        <v>16387.754166057999</v>
      </c>
      <c r="Q43" s="272">
        <v>123926.91864336401</v>
      </c>
      <c r="R43" s="272">
        <v>114068.08135663498</v>
      </c>
      <c r="S43" s="272">
        <v>34231.899999999994</v>
      </c>
      <c r="T43" s="271">
        <f t="shared" si="3"/>
        <v>288614.65416605701</v>
      </c>
    </row>
    <row r="44" spans="1:20" x14ac:dyDescent="0.3">
      <c r="A44" s="264">
        <v>31</v>
      </c>
      <c r="B44" s="275" t="s">
        <v>358</v>
      </c>
      <c r="C44" s="275">
        <v>2018</v>
      </c>
      <c r="D44" s="272">
        <v>826872.67753407161</v>
      </c>
      <c r="E44" s="272">
        <v>1625091.63252897</v>
      </c>
      <c r="F44" s="272">
        <v>1041058.5394509928</v>
      </c>
      <c r="G44" s="272">
        <v>843286.32037962996</v>
      </c>
      <c r="H44" s="274">
        <f t="shared" si="1"/>
        <v>4336309.1698936643</v>
      </c>
      <c r="J44" s="272">
        <v>810484.92336801358</v>
      </c>
      <c r="K44" s="272">
        <v>1501164.713885606</v>
      </c>
      <c r="L44" s="272">
        <v>898475.34809435788</v>
      </c>
      <c r="M44" s="272">
        <v>529504.40037963004</v>
      </c>
      <c r="N44" s="271">
        <f t="shared" si="2"/>
        <v>3739629.3857276076</v>
      </c>
      <c r="P44" s="272">
        <v>16387.754166057999</v>
      </c>
      <c r="Q44" s="272">
        <v>123926.91864336401</v>
      </c>
      <c r="R44" s="272">
        <v>142583.19135663498</v>
      </c>
      <c r="S44" s="272">
        <v>313781.91999999993</v>
      </c>
      <c r="T44" s="271">
        <f t="shared" si="3"/>
        <v>596679.7841660569</v>
      </c>
    </row>
    <row r="45" spans="1:20" x14ac:dyDescent="0.3">
      <c r="A45" s="264">
        <v>32</v>
      </c>
      <c r="B45" s="275" t="s">
        <v>356</v>
      </c>
      <c r="C45" s="275">
        <v>2018</v>
      </c>
      <c r="D45" s="272">
        <v>826872.67753407161</v>
      </c>
      <c r="E45" s="272">
        <v>1625091.63252897</v>
      </c>
      <c r="F45" s="272">
        <v>1246887.9654270338</v>
      </c>
      <c r="G45" s="272">
        <v>888445.90321615501</v>
      </c>
      <c r="H45" s="274">
        <f t="shared" ref="H45:H65" si="4">SUM(D45:G45)</f>
        <v>4587298.1787062306</v>
      </c>
      <c r="J45" s="272">
        <v>810484.92336801358</v>
      </c>
      <c r="K45" s="272">
        <v>1501164.713885606</v>
      </c>
      <c r="L45" s="272">
        <v>1104304.7740703989</v>
      </c>
      <c r="M45" s="272">
        <v>574663.98321615509</v>
      </c>
      <c r="N45" s="271">
        <f t="shared" ref="N45:N65" si="5">SUM(J45:M45)</f>
        <v>3990618.3945401739</v>
      </c>
      <c r="P45" s="272">
        <v>16387.754166057999</v>
      </c>
      <c r="Q45" s="272">
        <v>123926.91864336401</v>
      </c>
      <c r="R45" s="272">
        <v>142583.19135663498</v>
      </c>
      <c r="S45" s="272">
        <v>313781.91999999993</v>
      </c>
      <c r="T45" s="271">
        <f t="shared" ref="T45:T65" si="6">SUM(P45:S45)</f>
        <v>596679.7841660569</v>
      </c>
    </row>
    <row r="46" spans="1:20" x14ac:dyDescent="0.3">
      <c r="A46" s="264">
        <v>33</v>
      </c>
      <c r="B46" s="275" t="s">
        <v>354</v>
      </c>
      <c r="C46" s="275">
        <v>2018</v>
      </c>
      <c r="D46" s="272">
        <v>826872.67753407161</v>
      </c>
      <c r="E46" s="272">
        <v>1625091.63252897</v>
      </c>
      <c r="F46" s="272">
        <v>1263765.9564526638</v>
      </c>
      <c r="G46" s="272">
        <v>941486.82621740003</v>
      </c>
      <c r="H46" s="274">
        <f t="shared" si="4"/>
        <v>4657217.0927331056</v>
      </c>
      <c r="J46" s="272">
        <v>810484.92336801358</v>
      </c>
      <c r="K46" s="272">
        <v>1501164.713885606</v>
      </c>
      <c r="L46" s="272">
        <v>1121182.7650960288</v>
      </c>
      <c r="M46" s="272">
        <v>621027.17621740117</v>
      </c>
      <c r="N46" s="271">
        <f t="shared" si="5"/>
        <v>4053859.5785670495</v>
      </c>
      <c r="P46" s="272">
        <v>16387.754166057999</v>
      </c>
      <c r="Q46" s="272">
        <v>123926.91864336401</v>
      </c>
      <c r="R46" s="272">
        <v>142583.19135663498</v>
      </c>
      <c r="S46" s="272">
        <v>320459.64999999892</v>
      </c>
      <c r="T46" s="271">
        <f t="shared" si="6"/>
        <v>603357.51416605595</v>
      </c>
    </row>
    <row r="47" spans="1:20" x14ac:dyDescent="0.3">
      <c r="A47" s="264">
        <v>34</v>
      </c>
      <c r="B47" s="275" t="s">
        <v>352</v>
      </c>
      <c r="C47" s="275">
        <v>2018</v>
      </c>
      <c r="D47" s="276">
        <v>826872.67753407161</v>
      </c>
      <c r="E47" s="276">
        <v>1625091.63252897</v>
      </c>
      <c r="F47" s="276">
        <v>1314707.7552849527</v>
      </c>
      <c r="G47" s="276">
        <v>1047848.650962865</v>
      </c>
      <c r="H47" s="274">
        <f t="shared" si="4"/>
        <v>4814520.7163108597</v>
      </c>
      <c r="J47" s="272">
        <v>810484.92336801358</v>
      </c>
      <c r="K47" s="272">
        <v>1501164.713885606</v>
      </c>
      <c r="L47" s="272">
        <v>1172124.5639283177</v>
      </c>
      <c r="M47" s="272">
        <v>727389.000962866</v>
      </c>
      <c r="N47" s="271">
        <f t="shared" si="5"/>
        <v>4211163.2021448035</v>
      </c>
      <c r="P47" s="272">
        <v>16387.754166057999</v>
      </c>
      <c r="Q47" s="272">
        <v>123926.91864336401</v>
      </c>
      <c r="R47" s="272">
        <v>142583.19135663498</v>
      </c>
      <c r="S47" s="272">
        <v>320459.64999999892</v>
      </c>
      <c r="T47" s="271">
        <f t="shared" si="6"/>
        <v>603357.51416605595</v>
      </c>
    </row>
    <row r="48" spans="1:20" x14ac:dyDescent="0.3">
      <c r="A48" s="264">
        <v>35</v>
      </c>
      <c r="B48" s="275" t="s">
        <v>350</v>
      </c>
      <c r="C48" s="275">
        <v>2018</v>
      </c>
      <c r="D48" s="272">
        <v>826872.67753407161</v>
      </c>
      <c r="E48" s="272">
        <v>1625091.63252897</v>
      </c>
      <c r="F48" s="272">
        <v>1340595.8007133156</v>
      </c>
      <c r="G48" s="272">
        <v>1088095.917927582</v>
      </c>
      <c r="H48" s="274">
        <f t="shared" si="4"/>
        <v>4880656.0287039392</v>
      </c>
      <c r="J48" s="272">
        <v>810484.92336801358</v>
      </c>
      <c r="K48" s="272">
        <v>1501164.713885606</v>
      </c>
      <c r="L48" s="272">
        <v>1198012.6093566807</v>
      </c>
      <c r="M48" s="272">
        <v>767636.26792758307</v>
      </c>
      <c r="N48" s="271">
        <f t="shared" si="5"/>
        <v>4277298.5145378839</v>
      </c>
      <c r="P48" s="273">
        <v>16387.754166057999</v>
      </c>
      <c r="Q48" s="273">
        <v>123926.91864336401</v>
      </c>
      <c r="R48" s="273">
        <v>142583.19135663498</v>
      </c>
      <c r="S48" s="273">
        <v>320459.64999999892</v>
      </c>
      <c r="T48" s="274">
        <f t="shared" si="6"/>
        <v>603357.51416605595</v>
      </c>
    </row>
    <row r="49" spans="1:20" x14ac:dyDescent="0.3">
      <c r="A49" s="264">
        <v>36</v>
      </c>
      <c r="B49" s="275" t="s">
        <v>348</v>
      </c>
      <c r="C49" s="275">
        <v>2018</v>
      </c>
      <c r="D49" s="272">
        <v>826872.67753407161</v>
      </c>
      <c r="E49" s="272">
        <v>1625091.63252897</v>
      </c>
      <c r="F49" s="272">
        <v>1358499.2402530266</v>
      </c>
      <c r="G49" s="272">
        <v>1115511.3303032031</v>
      </c>
      <c r="H49" s="274">
        <f t="shared" si="4"/>
        <v>4925974.8806192717</v>
      </c>
      <c r="J49" s="272">
        <v>810484.92336801358</v>
      </c>
      <c r="K49" s="272">
        <v>1501164.713885606</v>
      </c>
      <c r="L49" s="272">
        <v>1215916.0488963916</v>
      </c>
      <c r="M49" s="272">
        <v>795051.68030320411</v>
      </c>
      <c r="N49" s="271">
        <f t="shared" si="5"/>
        <v>4322617.3664532155</v>
      </c>
      <c r="P49" s="272">
        <v>16387.754166057999</v>
      </c>
      <c r="Q49" s="272">
        <v>123926.91864336401</v>
      </c>
      <c r="R49" s="272">
        <v>142583.19135663498</v>
      </c>
      <c r="S49" s="272">
        <v>320459.64999999892</v>
      </c>
      <c r="T49" s="274">
        <f t="shared" si="6"/>
        <v>603357.51416605595</v>
      </c>
    </row>
    <row r="50" spans="1:20" x14ac:dyDescent="0.3">
      <c r="A50" s="264">
        <v>37</v>
      </c>
      <c r="B50" s="275" t="s">
        <v>346</v>
      </c>
      <c r="C50" s="275">
        <v>2018</v>
      </c>
      <c r="D50" s="272">
        <v>827350.60753407166</v>
      </c>
      <c r="E50" s="272">
        <v>1625091.63252897</v>
      </c>
      <c r="F50" s="272">
        <v>1365925.7956243136</v>
      </c>
      <c r="G50" s="272">
        <v>1160265.3038933522</v>
      </c>
      <c r="H50" s="274">
        <f t="shared" si="4"/>
        <v>4978633.3395807073</v>
      </c>
      <c r="J50" s="272">
        <v>810962.85336801363</v>
      </c>
      <c r="K50" s="272">
        <v>1501164.713885606</v>
      </c>
      <c r="L50" s="272">
        <v>1223342.6042676787</v>
      </c>
      <c r="M50" s="272">
        <v>839805.65389335318</v>
      </c>
      <c r="N50" s="271">
        <f t="shared" si="5"/>
        <v>4375275.8254146511</v>
      </c>
      <c r="P50" s="272">
        <v>16387.754166057999</v>
      </c>
      <c r="Q50" s="272">
        <v>123926.91864336401</v>
      </c>
      <c r="R50" s="272">
        <v>142583.19135663498</v>
      </c>
      <c r="S50" s="272">
        <v>320459.64999999892</v>
      </c>
      <c r="T50" s="271">
        <f t="shared" si="6"/>
        <v>603357.51416605595</v>
      </c>
    </row>
    <row r="51" spans="1:20" x14ac:dyDescent="0.3">
      <c r="A51" s="264">
        <v>38</v>
      </c>
      <c r="B51" s="275" t="s">
        <v>344</v>
      </c>
      <c r="C51" s="275">
        <v>2018</v>
      </c>
      <c r="D51" s="272">
        <v>827350.60753407166</v>
      </c>
      <c r="E51" s="272">
        <v>1625091.63252897</v>
      </c>
      <c r="F51" s="272">
        <v>1370155.2938368577</v>
      </c>
      <c r="G51" s="272">
        <v>1265508.3307708502</v>
      </c>
      <c r="H51" s="274">
        <f t="shared" si="4"/>
        <v>5088105.8646707498</v>
      </c>
      <c r="J51" s="272">
        <v>810962.85336801363</v>
      </c>
      <c r="K51" s="272">
        <v>1501164.713885606</v>
      </c>
      <c r="L51" s="272">
        <v>1223415.8724802227</v>
      </c>
      <c r="M51" s="272">
        <v>924142.77077084919</v>
      </c>
      <c r="N51" s="271">
        <f t="shared" si="5"/>
        <v>4459686.210504692</v>
      </c>
      <c r="P51" s="272">
        <v>16387.754166057999</v>
      </c>
      <c r="Q51" s="272">
        <v>123926.91864336401</v>
      </c>
      <c r="R51" s="272">
        <v>146739.42135663499</v>
      </c>
      <c r="S51" s="272">
        <v>341365.56000000093</v>
      </c>
      <c r="T51" s="271">
        <f t="shared" si="6"/>
        <v>628419.65416605794</v>
      </c>
    </row>
    <row r="52" spans="1:20" x14ac:dyDescent="0.3">
      <c r="A52" s="264">
        <v>39</v>
      </c>
      <c r="B52" s="275" t="s">
        <v>342</v>
      </c>
      <c r="C52" s="275">
        <v>2018</v>
      </c>
      <c r="D52" s="272">
        <v>827350.60753407166</v>
      </c>
      <c r="E52" s="272">
        <v>1625091.63252897</v>
      </c>
      <c r="F52" s="272">
        <v>1370155.2938368577</v>
      </c>
      <c r="G52" s="272">
        <v>1399747.1869413182</v>
      </c>
      <c r="H52" s="274">
        <f t="shared" si="4"/>
        <v>5222344.7208412178</v>
      </c>
      <c r="J52" s="272">
        <v>810962.85336801363</v>
      </c>
      <c r="K52" s="272">
        <v>1501164.713885606</v>
      </c>
      <c r="L52" s="272">
        <v>1223415.8724802227</v>
      </c>
      <c r="M52" s="272">
        <v>1058381.6269413172</v>
      </c>
      <c r="N52" s="271">
        <f t="shared" si="5"/>
        <v>4593925.0666751601</v>
      </c>
      <c r="P52" s="272">
        <v>16387.754166057999</v>
      </c>
      <c r="Q52" s="272">
        <v>123926.91864336401</v>
      </c>
      <c r="R52" s="272">
        <v>146739.42135663499</v>
      </c>
      <c r="S52" s="272">
        <v>341365.56000000093</v>
      </c>
      <c r="T52" s="271">
        <f t="shared" si="6"/>
        <v>628419.65416605794</v>
      </c>
    </row>
    <row r="53" spans="1:20" x14ac:dyDescent="0.3">
      <c r="A53" s="264">
        <v>40</v>
      </c>
      <c r="B53" s="275" t="s">
        <v>340</v>
      </c>
      <c r="C53" s="275">
        <v>2018</v>
      </c>
      <c r="D53" s="272">
        <v>827350.60753407166</v>
      </c>
      <c r="E53" s="272">
        <v>1625091.63252897</v>
      </c>
      <c r="F53" s="272">
        <v>1370155.2938368577</v>
      </c>
      <c r="G53" s="272">
        <v>1498818.4051173173</v>
      </c>
      <c r="H53" s="274">
        <f t="shared" si="4"/>
        <v>5321415.9390172167</v>
      </c>
      <c r="J53" s="272">
        <v>810962.85336801363</v>
      </c>
      <c r="K53" s="272">
        <v>1501164.713885606</v>
      </c>
      <c r="L53" s="272">
        <v>1223415.8724802227</v>
      </c>
      <c r="M53" s="272">
        <v>1157452.8451173163</v>
      </c>
      <c r="N53" s="271">
        <f t="shared" si="5"/>
        <v>4692996.284851159</v>
      </c>
      <c r="P53" s="272">
        <v>16387.754166057999</v>
      </c>
      <c r="Q53" s="272">
        <v>123926.91864336401</v>
      </c>
      <c r="R53" s="272">
        <v>146739.42135663499</v>
      </c>
      <c r="S53" s="272">
        <v>341365.56000000093</v>
      </c>
      <c r="T53" s="271">
        <f t="shared" si="6"/>
        <v>628419.65416605794</v>
      </c>
    </row>
    <row r="54" spans="1:20" x14ac:dyDescent="0.3">
      <c r="A54" s="264">
        <v>41</v>
      </c>
      <c r="B54" s="275" t="s">
        <v>338</v>
      </c>
      <c r="C54" s="275">
        <v>2018</v>
      </c>
      <c r="D54" s="272">
        <v>827590.13269844372</v>
      </c>
      <c r="E54" s="272">
        <v>1625091.63252897</v>
      </c>
      <c r="F54" s="272">
        <v>1370155.2938368577</v>
      </c>
      <c r="G54" s="272">
        <v>1594239.6525698083</v>
      </c>
      <c r="H54" s="274">
        <f t="shared" si="4"/>
        <v>5417076.7116340799</v>
      </c>
      <c r="J54" s="272">
        <v>811202.37853238569</v>
      </c>
      <c r="K54" s="272">
        <v>1501164.713885606</v>
      </c>
      <c r="L54" s="272">
        <v>1223415.8724802227</v>
      </c>
      <c r="M54" s="272">
        <v>1197874.0925698073</v>
      </c>
      <c r="N54" s="271">
        <f t="shared" si="5"/>
        <v>4733657.0574680222</v>
      </c>
      <c r="P54" s="272">
        <v>16387.754166057999</v>
      </c>
      <c r="Q54" s="272">
        <v>123926.91864336401</v>
      </c>
      <c r="R54" s="272">
        <v>146739.42135663499</v>
      </c>
      <c r="S54" s="272">
        <v>396365.56000000093</v>
      </c>
      <c r="T54" s="271">
        <f t="shared" si="6"/>
        <v>683419.65416605794</v>
      </c>
    </row>
    <row r="55" spans="1:20" x14ac:dyDescent="0.3">
      <c r="A55" s="264">
        <v>42</v>
      </c>
      <c r="B55" s="275" t="s">
        <v>336</v>
      </c>
      <c r="C55" s="275">
        <v>2018</v>
      </c>
      <c r="D55" s="272">
        <v>827590.13269844372</v>
      </c>
      <c r="E55" s="272">
        <v>1625091.63252897</v>
      </c>
      <c r="F55" s="272">
        <v>1370155.2938368577</v>
      </c>
      <c r="G55" s="272">
        <v>1693213.7363486034</v>
      </c>
      <c r="H55" s="274">
        <f t="shared" si="4"/>
        <v>5516050.7954128748</v>
      </c>
      <c r="J55" s="272">
        <v>811202.37853238569</v>
      </c>
      <c r="K55" s="272">
        <v>1501164.713885606</v>
      </c>
      <c r="L55" s="272">
        <v>1223415.8724802227</v>
      </c>
      <c r="M55" s="272">
        <v>1271717.3763486035</v>
      </c>
      <c r="N55" s="271">
        <f t="shared" si="5"/>
        <v>4807500.3412468182</v>
      </c>
      <c r="P55" s="273">
        <v>16387.754166057999</v>
      </c>
      <c r="Q55" s="273">
        <v>123926.91864336401</v>
      </c>
      <c r="R55" s="273">
        <v>146739.42135663499</v>
      </c>
      <c r="S55" s="273">
        <v>421365.55999999994</v>
      </c>
      <c r="T55" s="274">
        <f t="shared" si="6"/>
        <v>708419.65416605701</v>
      </c>
    </row>
    <row r="56" spans="1:20" x14ac:dyDescent="0.3">
      <c r="A56" s="264">
        <v>43</v>
      </c>
      <c r="B56" s="275" t="s">
        <v>334</v>
      </c>
      <c r="C56" s="275">
        <v>2018</v>
      </c>
      <c r="D56" s="272">
        <v>827590.13269844372</v>
      </c>
      <c r="E56" s="272">
        <v>1625091.63252897</v>
      </c>
      <c r="F56" s="272">
        <v>1370155.2938368577</v>
      </c>
      <c r="G56" s="272">
        <v>1721872.6040447115</v>
      </c>
      <c r="H56" s="274">
        <f t="shared" si="4"/>
        <v>5544709.6631089831</v>
      </c>
      <c r="J56" s="272">
        <v>811202.37853238569</v>
      </c>
      <c r="K56" s="272">
        <v>1501164.713885606</v>
      </c>
      <c r="L56" s="272">
        <v>1223415.8724802227</v>
      </c>
      <c r="M56" s="272">
        <v>1300376.2440447113</v>
      </c>
      <c r="N56" s="271">
        <f t="shared" si="5"/>
        <v>4836159.2089429256</v>
      </c>
      <c r="P56" s="272">
        <v>16387.754166057999</v>
      </c>
      <c r="Q56" s="272">
        <v>123926.91864336401</v>
      </c>
      <c r="R56" s="272">
        <v>146739.42135663499</v>
      </c>
      <c r="S56" s="272">
        <v>421365.55999999994</v>
      </c>
      <c r="T56" s="274">
        <f t="shared" si="6"/>
        <v>708419.65416605701</v>
      </c>
    </row>
    <row r="57" spans="1:20" x14ac:dyDescent="0.3">
      <c r="A57" s="264">
        <v>44</v>
      </c>
      <c r="B57" s="275" t="s">
        <v>332</v>
      </c>
      <c r="C57" s="275">
        <v>2018</v>
      </c>
      <c r="D57" s="272">
        <v>827590.13269844372</v>
      </c>
      <c r="E57" s="272">
        <v>1625091.63252897</v>
      </c>
      <c r="F57" s="272">
        <v>1370155.2938368577</v>
      </c>
      <c r="G57" s="272">
        <v>1785140.5240447125</v>
      </c>
      <c r="H57" s="274">
        <f t="shared" si="4"/>
        <v>5607977.5831089839</v>
      </c>
      <c r="J57" s="272">
        <v>811202.37853238569</v>
      </c>
      <c r="K57" s="272">
        <v>1501164.713885606</v>
      </c>
      <c r="L57" s="272">
        <v>1223415.8724802227</v>
      </c>
      <c r="M57" s="272">
        <v>1350967.6440447127</v>
      </c>
      <c r="N57" s="271">
        <f t="shared" si="5"/>
        <v>4886750.6089429278</v>
      </c>
      <c r="P57" s="272">
        <v>16387.754166057999</v>
      </c>
      <c r="Q57" s="272">
        <v>123926.91864336401</v>
      </c>
      <c r="R57" s="272">
        <v>146739.42135663499</v>
      </c>
      <c r="S57" s="272">
        <v>434042.07999999996</v>
      </c>
      <c r="T57" s="271">
        <f t="shared" si="6"/>
        <v>721096.17416605703</v>
      </c>
    </row>
    <row r="58" spans="1:20" x14ac:dyDescent="0.3">
      <c r="A58" s="264">
        <v>45</v>
      </c>
      <c r="B58" s="275" t="s">
        <v>330</v>
      </c>
      <c r="C58" s="275">
        <v>2018</v>
      </c>
      <c r="D58" s="272">
        <v>827590.13269844372</v>
      </c>
      <c r="E58" s="272">
        <v>1625091.63252897</v>
      </c>
      <c r="F58" s="272">
        <v>1370155.2938368577</v>
      </c>
      <c r="G58" s="272">
        <v>2005638.1340447145</v>
      </c>
      <c r="H58" s="274">
        <f t="shared" si="4"/>
        <v>5828475.1931089861</v>
      </c>
      <c r="J58" s="272">
        <v>811202.37853238569</v>
      </c>
      <c r="K58" s="272">
        <v>1501164.713885606</v>
      </c>
      <c r="L58" s="272">
        <v>1223415.8724802227</v>
      </c>
      <c r="M58" s="272">
        <v>1525923.6040447145</v>
      </c>
      <c r="N58" s="271">
        <f t="shared" si="5"/>
        <v>5061706.5689429287</v>
      </c>
      <c r="P58" s="272">
        <v>16387.754166057999</v>
      </c>
      <c r="Q58" s="272">
        <v>123926.91864336401</v>
      </c>
      <c r="R58" s="272">
        <v>146739.42135663499</v>
      </c>
      <c r="S58" s="272">
        <v>479583.73</v>
      </c>
      <c r="T58" s="271">
        <f t="shared" si="6"/>
        <v>766637.82416605693</v>
      </c>
    </row>
    <row r="59" spans="1:20" x14ac:dyDescent="0.3">
      <c r="A59" s="264">
        <v>46</v>
      </c>
      <c r="B59" s="275" t="s">
        <v>328</v>
      </c>
      <c r="C59" s="275">
        <v>2018</v>
      </c>
      <c r="D59" s="272">
        <v>827590.13269844372</v>
      </c>
      <c r="E59" s="272">
        <v>1625091.63252897</v>
      </c>
      <c r="F59" s="272">
        <v>1370155.2938368577</v>
      </c>
      <c r="G59" s="272">
        <v>2054891.8640447175</v>
      </c>
      <c r="H59" s="274">
        <f t="shared" si="4"/>
        <v>5877728.9231089894</v>
      </c>
      <c r="J59" s="272">
        <v>811202.37853238569</v>
      </c>
      <c r="K59" s="272">
        <v>1501164.713885606</v>
      </c>
      <c r="L59" s="272">
        <v>1223415.8724802227</v>
      </c>
      <c r="M59" s="272">
        <v>1571165.0540447165</v>
      </c>
      <c r="N59" s="271">
        <f t="shared" si="5"/>
        <v>5106948.0189429317</v>
      </c>
      <c r="P59" s="272">
        <v>16387.754166057999</v>
      </c>
      <c r="Q59" s="272">
        <v>123926.91864336401</v>
      </c>
      <c r="R59" s="272">
        <v>146739.42135663499</v>
      </c>
      <c r="S59" s="272">
        <v>483596.010000001</v>
      </c>
      <c r="T59" s="271">
        <f t="shared" si="6"/>
        <v>770650.10416605801</v>
      </c>
    </row>
    <row r="60" spans="1:20" x14ac:dyDescent="0.3">
      <c r="A60" s="264">
        <v>47</v>
      </c>
      <c r="B60" s="275" t="s">
        <v>326</v>
      </c>
      <c r="C60" s="275">
        <v>2018</v>
      </c>
      <c r="D60" s="272">
        <v>827944.24379951169</v>
      </c>
      <c r="E60" s="272">
        <v>1624891.63252897</v>
      </c>
      <c r="F60" s="272">
        <v>1370155.2938368577</v>
      </c>
      <c r="G60" s="272">
        <v>2086119.5440447186</v>
      </c>
      <c r="H60" s="274">
        <f t="shared" si="4"/>
        <v>5909110.7142100576</v>
      </c>
      <c r="J60" s="272">
        <v>811556.48963345366</v>
      </c>
      <c r="K60" s="272">
        <v>1500964.713885606</v>
      </c>
      <c r="L60" s="272">
        <v>1223415.8724802227</v>
      </c>
      <c r="M60" s="272">
        <v>1602392.7340447176</v>
      </c>
      <c r="N60" s="271">
        <f t="shared" si="5"/>
        <v>5138329.8100439999</v>
      </c>
      <c r="P60" s="272">
        <v>16387.754166057999</v>
      </c>
      <c r="Q60" s="272">
        <v>123926.91864336401</v>
      </c>
      <c r="R60" s="272">
        <v>146739.42135663499</v>
      </c>
      <c r="S60" s="272">
        <v>483596.010000001</v>
      </c>
      <c r="T60" s="271">
        <f t="shared" si="6"/>
        <v>770650.10416605801</v>
      </c>
    </row>
    <row r="61" spans="1:20" x14ac:dyDescent="0.3">
      <c r="A61" s="264">
        <v>48</v>
      </c>
      <c r="B61" s="275" t="s">
        <v>324</v>
      </c>
      <c r="C61" s="275">
        <v>2018</v>
      </c>
      <c r="D61" s="272">
        <v>827944.24379951169</v>
      </c>
      <c r="E61" s="272">
        <v>1624891.63252897</v>
      </c>
      <c r="F61" s="272">
        <v>1370155.2938368577</v>
      </c>
      <c r="G61" s="272">
        <v>2138144.2940447186</v>
      </c>
      <c r="H61" s="274">
        <f t="shared" si="4"/>
        <v>5961135.4642100576</v>
      </c>
      <c r="J61" s="272">
        <v>811556.48963345366</v>
      </c>
      <c r="K61" s="272">
        <v>1500964.713885606</v>
      </c>
      <c r="L61" s="272">
        <v>1223415.8724802227</v>
      </c>
      <c r="M61" s="272">
        <v>1654417.4840447179</v>
      </c>
      <c r="N61" s="271">
        <f t="shared" si="5"/>
        <v>5190354.5600439999</v>
      </c>
      <c r="P61" s="272">
        <v>16387.754166057999</v>
      </c>
      <c r="Q61" s="272">
        <v>123926.91864336401</v>
      </c>
      <c r="R61" s="272">
        <v>146739.42135663499</v>
      </c>
      <c r="S61" s="272">
        <v>483596.010000001</v>
      </c>
      <c r="T61" s="271">
        <f t="shared" si="6"/>
        <v>770650.10416605801</v>
      </c>
    </row>
    <row r="62" spans="1:20" x14ac:dyDescent="0.3">
      <c r="A62" s="264">
        <v>49</v>
      </c>
      <c r="B62" s="275" t="s">
        <v>322</v>
      </c>
      <c r="C62" s="275">
        <v>2018</v>
      </c>
      <c r="D62" s="272">
        <v>827944.24379951169</v>
      </c>
      <c r="E62" s="272">
        <v>1624891.63252897</v>
      </c>
      <c r="F62" s="272">
        <v>1370155.2938368577</v>
      </c>
      <c r="G62" s="272">
        <v>2203176.5640447205</v>
      </c>
      <c r="H62" s="274">
        <f t="shared" si="4"/>
        <v>6026167.73421006</v>
      </c>
      <c r="J62" s="272">
        <v>811556.48963345366</v>
      </c>
      <c r="K62" s="272">
        <v>1500964.713885606</v>
      </c>
      <c r="L62" s="272">
        <v>1223415.8724802227</v>
      </c>
      <c r="M62" s="272">
        <v>1669449.7540447197</v>
      </c>
      <c r="N62" s="271">
        <f t="shared" si="5"/>
        <v>5205386.8300440023</v>
      </c>
      <c r="P62" s="273">
        <v>16387.754166057999</v>
      </c>
      <c r="Q62" s="273">
        <v>123926.91864336401</v>
      </c>
      <c r="R62" s="273">
        <v>146739.42135663499</v>
      </c>
      <c r="S62" s="273">
        <v>533596.01000000094</v>
      </c>
      <c r="T62" s="274">
        <f t="shared" si="6"/>
        <v>820650.10416605789</v>
      </c>
    </row>
    <row r="63" spans="1:20" x14ac:dyDescent="0.3">
      <c r="A63" s="264">
        <v>50</v>
      </c>
      <c r="B63" s="275" t="s">
        <v>320</v>
      </c>
      <c r="C63" s="275">
        <v>2018</v>
      </c>
      <c r="D63" s="272">
        <v>828080.99475649965</v>
      </c>
      <c r="E63" s="272">
        <v>1624891.63252897</v>
      </c>
      <c r="F63" s="272">
        <v>1370155.2938368577</v>
      </c>
      <c r="G63" s="272">
        <v>2214741.3940447196</v>
      </c>
      <c r="H63" s="274">
        <f t="shared" si="4"/>
        <v>6037869.3151670471</v>
      </c>
      <c r="J63" s="272">
        <v>811693.24059044162</v>
      </c>
      <c r="K63" s="272">
        <v>1500964.713885606</v>
      </c>
      <c r="L63" s="272">
        <v>1223415.8724802227</v>
      </c>
      <c r="M63" s="272">
        <v>1681014.5840447189</v>
      </c>
      <c r="N63" s="271">
        <f t="shared" si="5"/>
        <v>5217088.4110009894</v>
      </c>
      <c r="P63" s="273">
        <v>16387.754166057999</v>
      </c>
      <c r="Q63" s="273">
        <v>123926.91864336401</v>
      </c>
      <c r="R63" s="273">
        <v>146739.42135663499</v>
      </c>
      <c r="S63" s="272">
        <v>533596.01000000094</v>
      </c>
      <c r="T63" s="274">
        <f t="shared" si="6"/>
        <v>820650.10416605789</v>
      </c>
    </row>
    <row r="64" spans="1:20" x14ac:dyDescent="0.3">
      <c r="A64" s="264">
        <v>51</v>
      </c>
      <c r="B64" s="275" t="s">
        <v>318</v>
      </c>
      <c r="C64" s="275">
        <v>2018</v>
      </c>
      <c r="D64" s="272">
        <v>828080.99475649965</v>
      </c>
      <c r="E64" s="272">
        <v>1624891.63252897</v>
      </c>
      <c r="F64" s="272">
        <v>1370155.2938368577</v>
      </c>
      <c r="G64" s="272">
        <v>2218203.7240447197</v>
      </c>
      <c r="H64" s="274">
        <f t="shared" si="4"/>
        <v>6041331.6451670472</v>
      </c>
      <c r="J64" s="272">
        <v>811693.24059044162</v>
      </c>
      <c r="K64" s="272">
        <v>1500964.713885606</v>
      </c>
      <c r="L64" s="272">
        <v>1223415.8724802227</v>
      </c>
      <c r="M64" s="272">
        <v>1684476.914044719</v>
      </c>
      <c r="N64" s="271">
        <f t="shared" si="5"/>
        <v>5220550.7410009895</v>
      </c>
      <c r="P64" s="273">
        <v>16387.754166057999</v>
      </c>
      <c r="Q64" s="273">
        <v>123926.91864336401</v>
      </c>
      <c r="R64" s="273">
        <v>146739.42135663499</v>
      </c>
      <c r="S64" s="272">
        <v>533596.01000000094</v>
      </c>
      <c r="T64" s="271">
        <f t="shared" si="6"/>
        <v>820650.10416605789</v>
      </c>
    </row>
    <row r="65" spans="1:20" x14ac:dyDescent="0.3">
      <c r="A65" s="264">
        <v>52</v>
      </c>
      <c r="B65" s="275" t="s">
        <v>316</v>
      </c>
      <c r="C65" s="275">
        <v>2018</v>
      </c>
      <c r="D65" s="272">
        <v>828080.99475649965</v>
      </c>
      <c r="E65" s="272">
        <v>1624891.63252897</v>
      </c>
      <c r="F65" s="272">
        <v>1370155.2938368577</v>
      </c>
      <c r="G65" s="272">
        <v>2218203.7240447197</v>
      </c>
      <c r="H65" s="274">
        <f t="shared" si="4"/>
        <v>6041331.6451670472</v>
      </c>
      <c r="J65" s="272">
        <v>811693.24059044162</v>
      </c>
      <c r="K65" s="272">
        <v>1500964.713885606</v>
      </c>
      <c r="L65" s="272">
        <v>1223415.8724802227</v>
      </c>
      <c r="M65" s="272">
        <v>1684476.914044719</v>
      </c>
      <c r="N65" s="271">
        <f t="shared" si="5"/>
        <v>5220550.7410009895</v>
      </c>
      <c r="P65" s="273">
        <v>16387.754166057999</v>
      </c>
      <c r="Q65" s="273">
        <v>123926.91864336401</v>
      </c>
      <c r="R65" s="273">
        <v>146739.42135663499</v>
      </c>
      <c r="S65" s="272">
        <v>533596.01000000094</v>
      </c>
      <c r="T65" s="271">
        <f t="shared" si="6"/>
        <v>820650.10416605789</v>
      </c>
    </row>
    <row r="66" spans="1:20" x14ac:dyDescent="0.3">
      <c r="D66" s="269" t="s">
        <v>502</v>
      </c>
      <c r="E66" s="269" t="s">
        <v>502</v>
      </c>
      <c r="F66" s="269" t="s">
        <v>502</v>
      </c>
      <c r="G66" s="269" t="s">
        <v>501</v>
      </c>
      <c r="H66" s="268"/>
      <c r="M66" s="270" t="s">
        <v>500</v>
      </c>
      <c r="S66" s="270" t="s">
        <v>500</v>
      </c>
    </row>
    <row r="67" spans="1:20" x14ac:dyDescent="0.3">
      <c r="D67" s="269"/>
      <c r="E67" s="269"/>
      <c r="F67" s="269"/>
      <c r="G67" s="269"/>
      <c r="H67" s="268"/>
    </row>
    <row r="68" spans="1:20" x14ac:dyDescent="0.3">
      <c r="H68" s="267"/>
    </row>
  </sheetData>
  <mergeCells count="3">
    <mergeCell ref="D10:H10"/>
    <mergeCell ref="J10:N10"/>
    <mergeCell ref="P10:T10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62946-3805-4FC1-A220-79A9F528CBF5}">
  <sheetPr codeName="Sheet9">
    <tabColor theme="7"/>
  </sheetPr>
  <dimension ref="B2:V25"/>
  <sheetViews>
    <sheetView tabSelected="1" workbookViewId="0">
      <selection activeCell="C19" sqref="C19:N19"/>
    </sheetView>
  </sheetViews>
  <sheetFormatPr defaultColWidth="8.77734375" defaultRowHeight="14.4" outlineLevelCol="1" x14ac:dyDescent="0.3"/>
  <cols>
    <col min="1" max="1" width="8.77734375" style="309"/>
    <col min="2" max="2" width="20.21875" style="309" customWidth="1"/>
    <col min="3" max="14" width="11.44140625" style="309" customWidth="1" outlineLevel="1"/>
    <col min="15" max="15" width="12.44140625" style="309" customWidth="1" outlineLevel="1"/>
    <col min="16" max="16" width="1.5546875" style="310" customWidth="1"/>
    <col min="17" max="17" width="11.44140625" style="309" bestFit="1" customWidth="1"/>
    <col min="18" max="18" width="12.77734375" style="309" bestFit="1" customWidth="1"/>
    <col min="19" max="21" width="12.44140625" style="309" bestFit="1" customWidth="1"/>
    <col min="22" max="16384" width="8.77734375" style="309"/>
  </cols>
  <sheetData>
    <row r="2" spans="2:22" ht="28.8" x14ac:dyDescent="0.55000000000000004">
      <c r="B2" s="308" t="s">
        <v>513</v>
      </c>
    </row>
    <row r="4" spans="2:22" x14ac:dyDescent="0.3">
      <c r="C4" s="311">
        <v>43466</v>
      </c>
      <c r="D4" s="311">
        <v>43497</v>
      </c>
      <c r="E4" s="311">
        <v>43525</v>
      </c>
      <c r="F4" s="311">
        <v>43556</v>
      </c>
      <c r="G4" s="311">
        <v>43586</v>
      </c>
      <c r="H4" s="311">
        <v>43617</v>
      </c>
      <c r="I4" s="311">
        <v>43647</v>
      </c>
      <c r="J4" s="311">
        <v>43678</v>
      </c>
      <c r="K4" s="311">
        <v>43709</v>
      </c>
      <c r="L4" s="311">
        <v>43739</v>
      </c>
      <c r="M4" s="311">
        <v>43770</v>
      </c>
      <c r="N4" s="311">
        <v>43800</v>
      </c>
      <c r="O4" s="312" t="s">
        <v>459</v>
      </c>
      <c r="P4" s="313"/>
      <c r="Q4" s="312" t="s">
        <v>451</v>
      </c>
      <c r="R4" s="312" t="s">
        <v>450</v>
      </c>
      <c r="S4" s="312" t="s">
        <v>449</v>
      </c>
      <c r="T4" s="312" t="s">
        <v>448</v>
      </c>
      <c r="U4" s="312" t="s">
        <v>459</v>
      </c>
    </row>
    <row r="5" spans="2:22" x14ac:dyDescent="0.3">
      <c r="B5" s="314" t="s">
        <v>514</v>
      </c>
      <c r="C5" s="315">
        <v>15838619.578966767</v>
      </c>
      <c r="D5" s="315">
        <v>15014408.109638721</v>
      </c>
      <c r="E5" s="315">
        <v>21517719.193695024</v>
      </c>
      <c r="F5" s="315">
        <v>12899479.982919991</v>
      </c>
      <c r="G5" s="315">
        <v>19642519.739331707</v>
      </c>
      <c r="H5" s="315">
        <v>41465637.265944555</v>
      </c>
      <c r="I5" s="315">
        <v>35664449.482263714</v>
      </c>
      <c r="J5" s="315">
        <v>28854627.009476781</v>
      </c>
      <c r="K5" s="315">
        <v>14014213.69945256</v>
      </c>
      <c r="L5" s="315">
        <v>12426686.010745114</v>
      </c>
      <c r="M5" s="315">
        <v>35634510.7248329</v>
      </c>
      <c r="N5" s="315">
        <v>51181090.202732369</v>
      </c>
      <c r="O5" s="316">
        <f>SUM(C5:N5)</f>
        <v>304153961.00000018</v>
      </c>
      <c r="P5" s="317"/>
      <c r="Q5" s="318">
        <f>SUM(Q6:Q8)</f>
        <v>52370746.951727882</v>
      </c>
      <c r="R5" s="318">
        <f t="shared" ref="R5:T5" si="0">SUM(R6:R8)</f>
        <v>74007636.694114581</v>
      </c>
      <c r="S5" s="318">
        <f t="shared" si="0"/>
        <v>78533290.53341791</v>
      </c>
      <c r="T5" s="318">
        <f t="shared" si="0"/>
        <v>99242287.325410098</v>
      </c>
      <c r="U5" s="318">
        <f>SUM(Q5:T5)</f>
        <v>304153961.5046705</v>
      </c>
    </row>
    <row r="6" spans="2:22" x14ac:dyDescent="0.3">
      <c r="B6" s="319" t="s">
        <v>515</v>
      </c>
      <c r="C6" s="315"/>
      <c r="D6" s="315"/>
      <c r="E6" s="315"/>
      <c r="F6" s="315"/>
      <c r="G6" s="315"/>
      <c r="H6" s="315"/>
      <c r="I6" s="315"/>
      <c r="J6" s="315"/>
      <c r="K6" s="315"/>
      <c r="L6" s="315"/>
      <c r="M6" s="315"/>
      <c r="N6" s="315"/>
      <c r="O6" s="316">
        <f>SUM(C6:N6)</f>
        <v>0</v>
      </c>
      <c r="P6" s="320"/>
      <c r="Q6" s="321">
        <v>8864739</v>
      </c>
      <c r="R6" s="321">
        <v>10672625</v>
      </c>
      <c r="S6" s="321">
        <v>12649695</v>
      </c>
      <c r="T6" s="321">
        <v>20385455</v>
      </c>
      <c r="U6" s="318">
        <f>SUM(Q6:T6)</f>
        <v>52572514</v>
      </c>
    </row>
    <row r="7" spans="2:22" x14ac:dyDescent="0.3">
      <c r="B7" s="319" t="s">
        <v>516</v>
      </c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3"/>
      <c r="Q7" s="322">
        <v>28720309</v>
      </c>
      <c r="R7" s="322">
        <v>38051155</v>
      </c>
      <c r="S7" s="322">
        <v>40013516</v>
      </c>
      <c r="T7" s="322">
        <v>46679170</v>
      </c>
      <c r="U7" s="318">
        <f t="shared" ref="U7:U8" si="1">SUM(Q7:T7)</f>
        <v>153464150</v>
      </c>
    </row>
    <row r="8" spans="2:22" x14ac:dyDescent="0.3">
      <c r="B8" s="324" t="s">
        <v>517</v>
      </c>
      <c r="C8" s="325"/>
      <c r="D8" s="325"/>
      <c r="E8" s="325"/>
      <c r="F8" s="325"/>
      <c r="G8" s="325"/>
      <c r="H8" s="325"/>
      <c r="I8" s="325"/>
      <c r="J8" s="325"/>
      <c r="K8" s="325"/>
      <c r="L8" s="325"/>
      <c r="M8" s="325"/>
      <c r="N8" s="325"/>
      <c r="O8" s="325"/>
      <c r="P8" s="323"/>
      <c r="Q8" s="325">
        <v>14785698.951727882</v>
      </c>
      <c r="R8" s="325">
        <v>25283856.694114581</v>
      </c>
      <c r="S8" s="325">
        <v>25870079.533417903</v>
      </c>
      <c r="T8" s="325">
        <v>32177662.325410098</v>
      </c>
      <c r="U8" s="326">
        <f t="shared" si="1"/>
        <v>98117297.504670471</v>
      </c>
    </row>
    <row r="9" spans="2:22" x14ac:dyDescent="0.3">
      <c r="B9" s="344" t="s">
        <v>518</v>
      </c>
      <c r="C9" s="345">
        <v>381272.31979708298</v>
      </c>
      <c r="D9" s="345">
        <v>484629.58926095132</v>
      </c>
      <c r="E9" s="345">
        <v>510898.0909419657</v>
      </c>
      <c r="F9" s="345">
        <v>224418.80072709586</v>
      </c>
      <c r="G9" s="345">
        <v>561468.36260832986</v>
      </c>
      <c r="H9" s="345">
        <v>1120303.8366645742</v>
      </c>
      <c r="I9" s="345">
        <v>732356.07959908713</v>
      </c>
      <c r="J9" s="345">
        <v>729026.68066146097</v>
      </c>
      <c r="K9" s="345">
        <v>644808.23973945179</v>
      </c>
      <c r="L9" s="345">
        <v>310887.7859376428</v>
      </c>
      <c r="M9" s="345">
        <v>1017165.0595528841</v>
      </c>
      <c r="N9" s="345">
        <v>1486594.1545094727</v>
      </c>
      <c r="O9" s="346">
        <f>SUM(C9:N9)</f>
        <v>8203828.9999999991</v>
      </c>
      <c r="P9" s="345"/>
      <c r="Q9" s="347">
        <f>SUM(C9:E9)</f>
        <v>1376800</v>
      </c>
      <c r="R9" s="347">
        <f>SUM(F9:H9)</f>
        <v>1906191</v>
      </c>
      <c r="S9" s="347">
        <f>SUM(I9:K9)</f>
        <v>2106191</v>
      </c>
      <c r="T9" s="347">
        <f>SUM(L9:N9)</f>
        <v>2814646.9999999995</v>
      </c>
      <c r="U9" s="347">
        <f>SUM(Q9:T9)</f>
        <v>8203829</v>
      </c>
    </row>
    <row r="10" spans="2:22" x14ac:dyDescent="0.3">
      <c r="Q10" s="327"/>
      <c r="R10" s="327"/>
      <c r="S10" s="327"/>
      <c r="T10" s="327"/>
    </row>
    <row r="12" spans="2:22" x14ac:dyDescent="0.3">
      <c r="B12" s="314" t="s">
        <v>456</v>
      </c>
      <c r="C12" s="328">
        <f>SUM(C13:C14)</f>
        <v>4730527.4855759665</v>
      </c>
      <c r="D12" s="328">
        <f t="shared" ref="D12:N12" si="2">SUM(D13:D14)</f>
        <v>3959466.5675128214</v>
      </c>
      <c r="E12" s="328">
        <f t="shared" si="2"/>
        <v>4444302.7940654773</v>
      </c>
      <c r="F12" s="328">
        <f t="shared" si="2"/>
        <v>3956951.2486078013</v>
      </c>
      <c r="G12" s="328">
        <f t="shared" si="2"/>
        <v>5397622.98452128</v>
      </c>
      <c r="H12" s="328">
        <f t="shared" si="2"/>
        <v>8796818.0037142374</v>
      </c>
      <c r="I12" s="328">
        <f t="shared" si="2"/>
        <v>6621805.6244755276</v>
      </c>
      <c r="J12" s="328">
        <f t="shared" si="2"/>
        <v>6487330.3809138397</v>
      </c>
      <c r="K12" s="328">
        <f t="shared" si="2"/>
        <v>4204609.6873501744</v>
      </c>
      <c r="L12" s="328">
        <f t="shared" si="2"/>
        <v>4616865.1744999895</v>
      </c>
      <c r="M12" s="328">
        <f t="shared" si="2"/>
        <v>7631995.6794703994</v>
      </c>
      <c r="N12" s="328">
        <f t="shared" si="2"/>
        <v>9556507.6230850313</v>
      </c>
      <c r="O12" s="316">
        <f>SUM(C12:N12)</f>
        <v>70404803.253792554</v>
      </c>
      <c r="Q12" s="318">
        <f>SUM(C12:E12)</f>
        <v>13134296.847154265</v>
      </c>
      <c r="R12" s="318">
        <f>SUM(F12:H12)</f>
        <v>18151392.236843318</v>
      </c>
      <c r="S12" s="318">
        <f>SUM(I12:K12)</f>
        <v>17313745.692739539</v>
      </c>
      <c r="T12" s="318">
        <f>SUM(L12:N12)</f>
        <v>21805368.477055423</v>
      </c>
      <c r="U12" s="318">
        <f>SUM(Q12:T12)</f>
        <v>70404803.253792554</v>
      </c>
      <c r="V12" s="327"/>
    </row>
    <row r="13" spans="2:22" x14ac:dyDescent="0.3">
      <c r="B13" s="319" t="s">
        <v>519</v>
      </c>
      <c r="C13" s="315">
        <v>4461167.4855759665</v>
      </c>
      <c r="D13" s="315">
        <v>3690106.5675128214</v>
      </c>
      <c r="E13" s="315">
        <v>4174942.7940654769</v>
      </c>
      <c r="F13" s="315">
        <v>3438951.2486078013</v>
      </c>
      <c r="G13" s="315">
        <v>4879622.98452128</v>
      </c>
      <c r="H13" s="315">
        <v>8278818.0037142374</v>
      </c>
      <c r="I13" s="315">
        <v>6103805.6244755276</v>
      </c>
      <c r="J13" s="315">
        <v>5969330.3809138397</v>
      </c>
      <c r="K13" s="315">
        <v>3686609.6873501749</v>
      </c>
      <c r="L13" s="315">
        <v>3850225.1744999895</v>
      </c>
      <c r="M13" s="315">
        <v>6865355.6794703994</v>
      </c>
      <c r="N13" s="315">
        <v>8789867.6230850313</v>
      </c>
      <c r="O13" s="316">
        <f>SUM(C13:N13)</f>
        <v>64188803.253792547</v>
      </c>
      <c r="Q13" s="321">
        <f>SUM(C13:E13)</f>
        <v>12326216.847154265</v>
      </c>
      <c r="R13" s="321">
        <f>SUM(F13:H13)</f>
        <v>16597392.236843318</v>
      </c>
      <c r="S13" s="321">
        <f>SUM(I13:K13)</f>
        <v>15759745.692739541</v>
      </c>
      <c r="T13" s="321">
        <f>SUM(L13:N13)</f>
        <v>19505448.477055423</v>
      </c>
      <c r="U13" s="318">
        <f>SUM(Q13:T13)</f>
        <v>64188803.253792547</v>
      </c>
    </row>
    <row r="14" spans="2:22" x14ac:dyDescent="0.3">
      <c r="B14" s="344" t="s">
        <v>520</v>
      </c>
      <c r="C14" s="348">
        <v>269360</v>
      </c>
      <c r="D14" s="348">
        <v>269360</v>
      </c>
      <c r="E14" s="348">
        <v>269360</v>
      </c>
      <c r="F14" s="348">
        <v>518000</v>
      </c>
      <c r="G14" s="348">
        <v>518000</v>
      </c>
      <c r="H14" s="348">
        <v>518000</v>
      </c>
      <c r="I14" s="348">
        <v>518000</v>
      </c>
      <c r="J14" s="348">
        <v>518000</v>
      </c>
      <c r="K14" s="348">
        <v>518000</v>
      </c>
      <c r="L14" s="348">
        <v>766640</v>
      </c>
      <c r="M14" s="348">
        <v>766640</v>
      </c>
      <c r="N14" s="348">
        <v>766640</v>
      </c>
      <c r="O14" s="346">
        <f>SUM(C14:N14)</f>
        <v>6216000</v>
      </c>
      <c r="P14" s="349"/>
      <c r="Q14" s="349">
        <f>SUM(C14:E14)</f>
        <v>808080</v>
      </c>
      <c r="R14" s="349">
        <f>SUM(F14:H14)</f>
        <v>1554000</v>
      </c>
      <c r="S14" s="349">
        <f>SUM(I14:K14)</f>
        <v>1554000</v>
      </c>
      <c r="T14" s="349">
        <f>SUM(L14:N14)</f>
        <v>2299920</v>
      </c>
      <c r="U14" s="350">
        <f>SUM(Q14:T14)</f>
        <v>6216000</v>
      </c>
      <c r="V14" s="315"/>
    </row>
    <row r="16" spans="2:22" x14ac:dyDescent="0.3">
      <c r="Q16" s="312" t="s">
        <v>451</v>
      </c>
      <c r="R16" s="312" t="s">
        <v>450</v>
      </c>
      <c r="S16" s="312" t="s">
        <v>449</v>
      </c>
      <c r="T16" s="312" t="s">
        <v>448</v>
      </c>
      <c r="U16" s="312" t="s">
        <v>459</v>
      </c>
    </row>
    <row r="17" spans="2:21" x14ac:dyDescent="0.3">
      <c r="B17" s="314" t="s">
        <v>453</v>
      </c>
      <c r="C17" s="328">
        <f>SUM(C18:C19)</f>
        <v>1099651.7756641114</v>
      </c>
      <c r="D17" s="328">
        <f t="shared" ref="D17:N17" si="3">SUM(D18:D19)</f>
        <v>1077537.6454564393</v>
      </c>
      <c r="E17" s="328">
        <f t="shared" si="3"/>
        <v>2411204.9586929609</v>
      </c>
      <c r="F17" s="328">
        <f t="shared" si="3"/>
        <v>1464022.0866358057</v>
      </c>
      <c r="G17" s="328">
        <f t="shared" si="3"/>
        <v>2240861.1102744439</v>
      </c>
      <c r="H17" s="328">
        <f t="shared" si="3"/>
        <v>4293125.3559432123</v>
      </c>
      <c r="I17" s="328">
        <f t="shared" si="3"/>
        <v>2935926.0262396242</v>
      </c>
      <c r="J17" s="328">
        <f t="shared" si="3"/>
        <v>2772001.1077108649</v>
      </c>
      <c r="K17" s="328">
        <f t="shared" si="3"/>
        <v>1330619.621187425</v>
      </c>
      <c r="L17" s="328">
        <f t="shared" si="3"/>
        <v>1675554.1976866866</v>
      </c>
      <c r="M17" s="328">
        <f t="shared" si="3"/>
        <v>4799083.9186443966</v>
      </c>
      <c r="N17" s="328">
        <f t="shared" si="3"/>
        <v>6754149.9020715225</v>
      </c>
      <c r="O17" s="316">
        <f>SUM(C17:N17)</f>
        <v>32853737.706207491</v>
      </c>
      <c r="Q17" s="329">
        <f>SUM(C17:E17)</f>
        <v>4588394.3798135109</v>
      </c>
      <c r="R17" s="329">
        <f>SUM(F17:H17)</f>
        <v>7998008.5528534614</v>
      </c>
      <c r="S17" s="329">
        <f>SUM(I17:K17)</f>
        <v>7038546.7551379139</v>
      </c>
      <c r="T17" s="329">
        <f>SUM(L17:N17)</f>
        <v>13228788.018402606</v>
      </c>
      <c r="U17" s="329">
        <f>SUM(Q17:T17)</f>
        <v>32853737.706207491</v>
      </c>
    </row>
    <row r="18" spans="2:21" x14ac:dyDescent="0.3">
      <c r="B18" s="319" t="s">
        <v>521</v>
      </c>
      <c r="C18" s="315">
        <v>1017318.4456641114</v>
      </c>
      <c r="D18" s="315">
        <v>995204.31545643939</v>
      </c>
      <c r="E18" s="315">
        <v>2328871.6286929608</v>
      </c>
      <c r="F18" s="315">
        <v>1305688.7566358056</v>
      </c>
      <c r="G18" s="315">
        <v>2082527.7802744438</v>
      </c>
      <c r="H18" s="315">
        <v>4134792.0259432127</v>
      </c>
      <c r="I18" s="315">
        <v>2777592.6962396242</v>
      </c>
      <c r="J18" s="315">
        <v>2613667.7777108648</v>
      </c>
      <c r="K18" s="315">
        <v>1172286.2911874249</v>
      </c>
      <c r="L18" s="315">
        <v>1441220.8676866866</v>
      </c>
      <c r="M18" s="315">
        <v>4564750.5886443965</v>
      </c>
      <c r="N18" s="315">
        <v>6519816.5720715225</v>
      </c>
      <c r="O18" s="316">
        <f>SUM(C18:N18)</f>
        <v>30953737.746207491</v>
      </c>
      <c r="Q18" s="321">
        <f>SUM(C18:E18)</f>
        <v>4341394.3898135116</v>
      </c>
      <c r="R18" s="321">
        <f>SUM(F18:H18)</f>
        <v>7523008.5628534621</v>
      </c>
      <c r="S18" s="321">
        <f>SUM(I18:K18)</f>
        <v>6563546.7651379136</v>
      </c>
      <c r="T18" s="321">
        <f>SUM(L18:N18)</f>
        <v>12525788.028402606</v>
      </c>
      <c r="U18" s="318">
        <f>SUM(Q18:T18)</f>
        <v>30953737.746207491</v>
      </c>
    </row>
    <row r="19" spans="2:21" x14ac:dyDescent="0.3">
      <c r="B19" s="344" t="s">
        <v>522</v>
      </c>
      <c r="C19" s="348">
        <v>82333.33</v>
      </c>
      <c r="D19" s="348">
        <v>82333.33</v>
      </c>
      <c r="E19" s="348">
        <v>82333.33</v>
      </c>
      <c r="F19" s="348">
        <v>158333.32999999999</v>
      </c>
      <c r="G19" s="348">
        <v>158333.32999999999</v>
      </c>
      <c r="H19" s="348">
        <v>158333.32999999999</v>
      </c>
      <c r="I19" s="348">
        <v>158333.32999999999</v>
      </c>
      <c r="J19" s="348">
        <v>158333.32999999999</v>
      </c>
      <c r="K19" s="348">
        <v>158333.32999999999</v>
      </c>
      <c r="L19" s="348">
        <v>234333.33</v>
      </c>
      <c r="M19" s="348">
        <v>234333.33</v>
      </c>
      <c r="N19" s="348">
        <v>234333.33</v>
      </c>
      <c r="O19" s="346">
        <f>SUM(C19:N19)</f>
        <v>1899999.96</v>
      </c>
      <c r="P19" s="351"/>
      <c r="Q19" s="349">
        <f>SUM(C19:E19)</f>
        <v>246999.99</v>
      </c>
      <c r="R19" s="349">
        <f>SUM(F19:H19)</f>
        <v>474999.99</v>
      </c>
      <c r="S19" s="349">
        <f>SUM(I19:K19)</f>
        <v>474999.99</v>
      </c>
      <c r="T19" s="349">
        <f>SUM(L19:N19)</f>
        <v>702999.99</v>
      </c>
      <c r="U19" s="350">
        <f>SUM(Q19:T19)</f>
        <v>1899999.96</v>
      </c>
    </row>
    <row r="21" spans="2:21" ht="15" thickBot="1" x14ac:dyDescent="0.35"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1"/>
      <c r="Q21" s="330"/>
      <c r="R21" s="330"/>
      <c r="S21" s="330"/>
      <c r="T21" s="330"/>
      <c r="U21" s="330"/>
    </row>
    <row r="22" spans="2:21" ht="15" thickTop="1" x14ac:dyDescent="0.3">
      <c r="B22" s="314" t="s">
        <v>447</v>
      </c>
      <c r="C22" s="328">
        <f>SUM(C23:C24)</f>
        <v>22050071.160003927</v>
      </c>
      <c r="D22" s="328">
        <f t="shared" ref="D22:N22" si="4">SUM(D23:D24)</f>
        <v>20536041.911868934</v>
      </c>
      <c r="E22" s="328">
        <f t="shared" si="4"/>
        <v>28884125.037395425</v>
      </c>
      <c r="F22" s="328">
        <f t="shared" si="4"/>
        <v>18544872.118890695</v>
      </c>
      <c r="G22" s="328">
        <f t="shared" si="4"/>
        <v>27842472.196735762</v>
      </c>
      <c r="H22" s="328">
        <f t="shared" si="4"/>
        <v>55675884.462266579</v>
      </c>
      <c r="I22" s="328">
        <f t="shared" si="4"/>
        <v>45954537.212577946</v>
      </c>
      <c r="J22" s="328">
        <f t="shared" si="4"/>
        <v>38842985.178762943</v>
      </c>
      <c r="K22" s="328">
        <f t="shared" si="4"/>
        <v>20194251.247729614</v>
      </c>
      <c r="L22" s="328">
        <f t="shared" si="4"/>
        <v>19029993.168869432</v>
      </c>
      <c r="M22" s="328">
        <f t="shared" si="4"/>
        <v>49082755.382500581</v>
      </c>
      <c r="N22" s="328">
        <f t="shared" si="4"/>
        <v>68978341.882398397</v>
      </c>
      <c r="O22" s="316">
        <f>SUM(C22:N22)</f>
        <v>415616330.96000028</v>
      </c>
      <c r="Q22" s="329">
        <f t="shared" ref="Q22:T22" si="5">SUM(Q23:Q24)</f>
        <v>71470238.109268293</v>
      </c>
      <c r="R22" s="329">
        <f t="shared" si="5"/>
        <v>102063228.77789302</v>
      </c>
      <c r="S22" s="329">
        <f t="shared" si="5"/>
        <v>104991773.6390705</v>
      </c>
      <c r="T22" s="329">
        <f t="shared" si="5"/>
        <v>137091090.43376842</v>
      </c>
      <c r="U22" s="332">
        <f>SUM(Q22:T22)</f>
        <v>415616330.96000028</v>
      </c>
    </row>
    <row r="23" spans="2:21" x14ac:dyDescent="0.3">
      <c r="B23" s="314" t="s">
        <v>523</v>
      </c>
      <c r="C23" s="333">
        <f>C5+C13+C18</f>
        <v>21317105.510206845</v>
      </c>
      <c r="D23" s="333">
        <f t="shared" ref="D23:N23" si="6">D5+D13+D18</f>
        <v>19699718.992607981</v>
      </c>
      <c r="E23" s="333">
        <f t="shared" si="6"/>
        <v>28021533.616453461</v>
      </c>
      <c r="F23" s="333">
        <f t="shared" si="6"/>
        <v>17644119.988163598</v>
      </c>
      <c r="G23" s="333">
        <f t="shared" si="6"/>
        <v>26604670.504127432</v>
      </c>
      <c r="H23" s="333">
        <f t="shared" si="6"/>
        <v>53879247.295602001</v>
      </c>
      <c r="I23" s="333">
        <f t="shared" si="6"/>
        <v>44545847.802978858</v>
      </c>
      <c r="J23" s="333">
        <f t="shared" si="6"/>
        <v>37437625.168101482</v>
      </c>
      <c r="K23" s="333">
        <f t="shared" si="6"/>
        <v>18873109.677990161</v>
      </c>
      <c r="L23" s="333">
        <f t="shared" si="6"/>
        <v>17718132.052931789</v>
      </c>
      <c r="M23" s="333">
        <f t="shared" si="6"/>
        <v>47064616.992947698</v>
      </c>
      <c r="N23" s="333">
        <f t="shared" si="6"/>
        <v>66490774.397888921</v>
      </c>
      <c r="O23" s="316">
        <f>SUM(C23:N23)</f>
        <v>399296502.00000024</v>
      </c>
      <c r="Q23" s="321">
        <f>SUM(C23:E23)</f>
        <v>69038358.119268298</v>
      </c>
      <c r="R23" s="321">
        <f>SUM(F23:H23)</f>
        <v>98128037.787893027</v>
      </c>
      <c r="S23" s="321">
        <f>SUM(I23:K23)</f>
        <v>100856582.6490705</v>
      </c>
      <c r="T23" s="321">
        <f>SUM(L23:N23)</f>
        <v>131273523.44376841</v>
      </c>
      <c r="U23" s="318">
        <f>SUM(Q23:T23)</f>
        <v>399296502.00000024</v>
      </c>
    </row>
    <row r="24" spans="2:21" x14ac:dyDescent="0.3">
      <c r="B24" s="314" t="s">
        <v>524</v>
      </c>
      <c r="C24" s="333">
        <f>C9+C14+C19</f>
        <v>732965.649797083</v>
      </c>
      <c r="D24" s="333">
        <f t="shared" ref="D24:N24" si="7">D9+D14+D19</f>
        <v>836322.91926095134</v>
      </c>
      <c r="E24" s="333">
        <f t="shared" si="7"/>
        <v>862591.42094196565</v>
      </c>
      <c r="F24" s="333">
        <f t="shared" si="7"/>
        <v>900752.13072709588</v>
      </c>
      <c r="G24" s="333">
        <f t="shared" si="7"/>
        <v>1237801.6926083299</v>
      </c>
      <c r="H24" s="333">
        <f t="shared" si="7"/>
        <v>1796637.1666645743</v>
      </c>
      <c r="I24" s="333">
        <f t="shared" si="7"/>
        <v>1408689.4095990872</v>
      </c>
      <c r="J24" s="333">
        <f t="shared" si="7"/>
        <v>1405360.0106614609</v>
      </c>
      <c r="K24" s="333">
        <f t="shared" si="7"/>
        <v>1321141.5697394519</v>
      </c>
      <c r="L24" s="333">
        <f t="shared" si="7"/>
        <v>1311861.1159376428</v>
      </c>
      <c r="M24" s="333">
        <f t="shared" si="7"/>
        <v>2018138.3895528843</v>
      </c>
      <c r="N24" s="333">
        <f t="shared" si="7"/>
        <v>2487567.4845094727</v>
      </c>
      <c r="O24" s="316">
        <f>SUM(C24:N24)</f>
        <v>16319828.960000001</v>
      </c>
      <c r="Q24" s="321">
        <f>SUM(C24:E24)</f>
        <v>2431879.9900000002</v>
      </c>
      <c r="R24" s="321">
        <f>SUM(F24:H24)</f>
        <v>3935190.99</v>
      </c>
      <c r="S24" s="321">
        <f>SUM(I24:K24)</f>
        <v>4135190.99</v>
      </c>
      <c r="T24" s="321">
        <f>SUM(L24:N24)</f>
        <v>5817566.9900000002</v>
      </c>
      <c r="U24" s="318">
        <f>SUM(Q24:T24)</f>
        <v>16319828.960000001</v>
      </c>
    </row>
    <row r="25" spans="2:21" x14ac:dyDescent="0.3">
      <c r="B25" s="327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CTRL</vt:lpstr>
      <vt:lpstr>Online Data Input</vt:lpstr>
      <vt:lpstr>Digital </vt:lpstr>
      <vt:lpstr>Prior YR</vt:lpstr>
      <vt:lpstr>Closed STLY 2018</vt:lpstr>
      <vt:lpstr>Budget</vt:lpstr>
      <vt:lpstr>'Digital '!Print_Area</vt:lpstr>
      <vt:lpstr>'Digital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OConnor</dc:creator>
  <cp:lastModifiedBy>Christine Paulsson</cp:lastModifiedBy>
  <dcterms:created xsi:type="dcterms:W3CDTF">2019-01-15T17:06:01Z</dcterms:created>
  <dcterms:modified xsi:type="dcterms:W3CDTF">2019-02-19T23:14:18Z</dcterms:modified>
</cp:coreProperties>
</file>